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DMIN KOMINFO 2024\2025\Data 2025 Setor Kominfo (Akan realisasi januari 2026)\"/>
    </mc:Choice>
  </mc:AlternateContent>
  <xr:revisionPtr revIDLastSave="0" documentId="13_ncr:1_{7585FEDC-BC9B-463D-9361-1CEDA4F924F0}" xr6:coauthVersionLast="47" xr6:coauthVersionMax="47" xr10:uidLastSave="{00000000-0000-0000-0000-000000000000}"/>
  <bookViews>
    <workbookView xWindow="-120" yWindow="-120" windowWidth="20730" windowHeight="11160" firstSheet="1" activeTab="4" xr2:uid="{00000000-000D-0000-FFFF-FFFF00000000}"/>
  </bookViews>
  <sheets>
    <sheet name="2021" sheetId="1" r:id="rId1"/>
    <sheet name="2022" sheetId="2" r:id="rId2"/>
    <sheet name="2023" sheetId="3" r:id="rId3"/>
    <sheet name="2024" sheetId="4" r:id="rId4"/>
    <sheet name="2025" sheetId="5" r:id="rId5"/>
  </sheets>
  <externalReferences>
    <externalReference r:id="rId6"/>
  </externalReferences>
  <calcPr calcId="191029"/>
</workbook>
</file>

<file path=xl/calcChain.xml><?xml version="1.0" encoding="utf-8"?>
<calcChain xmlns="http://schemas.openxmlformats.org/spreadsheetml/2006/main">
  <c r="C17" i="5" l="1"/>
  <c r="E17" i="4" l="1"/>
  <c r="E17" i="3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F20" i="2"/>
  <c r="F19" i="2"/>
  <c r="F18" i="2"/>
  <c r="F17" i="2"/>
  <c r="F15" i="2"/>
  <c r="F14" i="2"/>
  <c r="F13" i="2"/>
  <c r="F12" i="2"/>
  <c r="F11" i="2"/>
  <c r="F10" i="2"/>
  <c r="F9" i="2"/>
  <c r="F8" i="2"/>
  <c r="E20" i="2"/>
  <c r="E20" i="1"/>
  <c r="G20" i="1"/>
  <c r="F20" i="1"/>
  <c r="G9" i="1"/>
  <c r="G10" i="1"/>
  <c r="G11" i="1"/>
  <c r="G12" i="1"/>
  <c r="G13" i="1"/>
  <c r="G14" i="1"/>
  <c r="G15" i="1"/>
  <c r="G16" i="1"/>
  <c r="G17" i="1"/>
  <c r="G18" i="1"/>
  <c r="G19" i="1"/>
  <c r="G8" i="1"/>
  <c r="F9" i="1"/>
  <c r="F10" i="1"/>
  <c r="F11" i="1"/>
  <c r="F12" i="1"/>
  <c r="F13" i="1"/>
  <c r="F14" i="1"/>
  <c r="F15" i="1"/>
  <c r="F16" i="1"/>
  <c r="F17" i="1"/>
  <c r="F18" i="1"/>
  <c r="F19" i="1"/>
  <c r="F8" i="1"/>
  <c r="E9" i="1"/>
  <c r="E10" i="1"/>
  <c r="E11" i="1"/>
  <c r="E12" i="1"/>
  <c r="E13" i="1"/>
  <c r="E14" i="1"/>
  <c r="E15" i="1"/>
  <c r="E16" i="1"/>
  <c r="E17" i="1"/>
  <c r="E18" i="1"/>
  <c r="E19" i="1"/>
  <c r="E8" i="1"/>
</calcChain>
</file>

<file path=xl/sharedStrings.xml><?xml version="1.0" encoding="utf-8"?>
<sst xmlns="http://schemas.openxmlformats.org/spreadsheetml/2006/main" count="147" uniqueCount="37">
  <si>
    <t>No</t>
  </si>
  <si>
    <t>Nama Kecamatan</t>
  </si>
  <si>
    <t>Kec</t>
  </si>
  <si>
    <t>SUKOHARJO</t>
  </si>
  <si>
    <t>BULU</t>
  </si>
  <si>
    <t>GROGOL</t>
  </si>
  <si>
    <t>MOJOLABAN</t>
  </si>
  <si>
    <t>BENDOSARI</t>
  </si>
  <si>
    <t>POLOKARTO</t>
  </si>
  <si>
    <t>KARTASURA</t>
  </si>
  <si>
    <t>BAKI</t>
  </si>
  <si>
    <t>NGUTER</t>
  </si>
  <si>
    <t>TAWANGSARI</t>
  </si>
  <si>
    <t>WERU</t>
  </si>
  <si>
    <t>GATAK</t>
  </si>
  <si>
    <t>Pelanggan</t>
  </si>
  <si>
    <t>admin</t>
  </si>
  <si>
    <t>teknis</t>
  </si>
  <si>
    <t>Prosentase Cakupan (%)</t>
  </si>
  <si>
    <t>JUMLAH</t>
  </si>
  <si>
    <t xml:space="preserve">CAKUPAN PELAYANAN </t>
  </si>
  <si>
    <t>Desember</t>
  </si>
  <si>
    <t>CAKUPAN 2025</t>
  </si>
  <si>
    <t>010 Weru</t>
  </si>
  <si>
    <t>020 Bulu</t>
  </si>
  <si>
    <t>030 Tawangsari</t>
  </si>
  <si>
    <t>040 Sukoharjo</t>
  </si>
  <si>
    <t>050 Nguter</t>
  </si>
  <si>
    <t>060 Bendosari</t>
  </si>
  <si>
    <t>070 Polokarto</t>
  </si>
  <si>
    <t>080 Mojolaban</t>
  </si>
  <si>
    <t>090 Grogol</t>
  </si>
  <si>
    <t>100 Baki</t>
  </si>
  <si>
    <t>120 Kartasura</t>
  </si>
  <si>
    <t>110 Gatak</t>
  </si>
  <si>
    <t>Kecamatan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</si>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</sst>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(* #,##0_);_(* \(#,##0\);_(* &quot;-&quot;_);_(@_)"/>
    <numFmt numFmtId="165" formatCode="_(* #,##0.00_);_(* \(#,##0.00\);_(* &quot;-&quot;_);_(@_)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theme="0" tint="-4.9989318521683403E-2"/>
      <name val="Times New Roman"/>
      <family val="1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41" fontId="2" fillId="3" borderId="3" xfId="1" applyNumberFormat="1" applyFont="1" applyFill="1" applyBorder="1" applyAlignment="1">
      <alignment horizontal="center" vertical="center" wrapText="1"/>
    </xf>
    <xf numFmtId="41" fontId="2" fillId="3" borderId="10" xfId="1" applyNumberFormat="1" applyFont="1" applyFill="1" applyBorder="1" applyAlignment="1">
      <alignment horizontal="center" vertical="center" wrapText="1"/>
    </xf>
    <xf numFmtId="0" fontId="0" fillId="0" borderId="11" xfId="0" applyBorder="1"/>
    <xf numFmtId="164" fontId="0" fillId="0" borderId="12" xfId="1" applyFont="1" applyBorder="1"/>
    <xf numFmtId="2" fontId="0" fillId="0" borderId="12" xfId="0" applyNumberFormat="1" applyBorder="1"/>
    <xf numFmtId="2" fontId="0" fillId="0" borderId="13" xfId="0" applyNumberFormat="1" applyBorder="1"/>
    <xf numFmtId="41" fontId="3" fillId="0" borderId="14" xfId="1" applyNumberFormat="1" applyFont="1" applyFill="1" applyBorder="1" applyAlignment="1">
      <alignment horizontal="center" vertical="center"/>
    </xf>
    <xf numFmtId="41" fontId="3" fillId="0" borderId="15" xfId="1" applyNumberFormat="1" applyFont="1" applyFill="1" applyBorder="1" applyAlignment="1">
      <alignment horizontal="left" vertical="center"/>
    </xf>
    <xf numFmtId="41" fontId="3" fillId="0" borderId="16" xfId="1" applyNumberFormat="1" applyFont="1" applyFill="1" applyBorder="1" applyAlignment="1">
      <alignment vertical="center"/>
    </xf>
    <xf numFmtId="164" fontId="0" fillId="0" borderId="17" xfId="1" applyFont="1" applyBorder="1"/>
    <xf numFmtId="2" fontId="0" fillId="0" borderId="17" xfId="0" applyNumberFormat="1" applyBorder="1"/>
    <xf numFmtId="2" fontId="0" fillId="0" borderId="18" xfId="0" applyNumberFormat="1" applyBorder="1"/>
    <xf numFmtId="41" fontId="3" fillId="0" borderId="19" xfId="1" applyNumberFormat="1" applyFont="1" applyFill="1" applyBorder="1" applyAlignment="1">
      <alignment horizontal="center" vertical="center"/>
    </xf>
    <xf numFmtId="41" fontId="3" fillId="0" borderId="20" xfId="1" applyNumberFormat="1" applyFont="1" applyFill="1" applyBorder="1" applyAlignment="1">
      <alignment horizontal="left" vertical="center"/>
    </xf>
    <xf numFmtId="41" fontId="3" fillId="0" borderId="21" xfId="1" applyNumberFormat="1" applyFont="1" applyFill="1" applyBorder="1" applyAlignment="1">
      <alignment vertical="center"/>
    </xf>
    <xf numFmtId="164" fontId="0" fillId="0" borderId="22" xfId="1" applyFont="1" applyBorder="1"/>
    <xf numFmtId="2" fontId="0" fillId="0" borderId="22" xfId="0" applyNumberFormat="1" applyBorder="1"/>
    <xf numFmtId="2" fontId="0" fillId="0" borderId="23" xfId="0" applyNumberFormat="1" applyBorder="1"/>
    <xf numFmtId="41" fontId="3" fillId="0" borderId="24" xfId="1" applyNumberFormat="1" applyFont="1" applyFill="1" applyBorder="1" applyAlignment="1">
      <alignment horizontal="center" vertical="center"/>
    </xf>
    <xf numFmtId="41" fontId="3" fillId="0" borderId="25" xfId="1" applyNumberFormat="1" applyFont="1" applyFill="1" applyBorder="1" applyAlignment="1">
      <alignment horizontal="left" vertical="center"/>
    </xf>
    <xf numFmtId="41" fontId="3" fillId="0" borderId="26" xfId="1" applyNumberFormat="1" applyFont="1" applyFill="1" applyBorder="1" applyAlignment="1">
      <alignment vertical="center"/>
    </xf>
    <xf numFmtId="164" fontId="0" fillId="0" borderId="27" xfId="1" applyFont="1" applyBorder="1"/>
    <xf numFmtId="2" fontId="0" fillId="0" borderId="27" xfId="0" applyNumberFormat="1" applyBorder="1"/>
    <xf numFmtId="2" fontId="0" fillId="0" borderId="28" xfId="0" applyNumberFormat="1" applyBorder="1"/>
    <xf numFmtId="164" fontId="0" fillId="0" borderId="0" xfId="0" applyNumberFormat="1"/>
    <xf numFmtId="164" fontId="0" fillId="0" borderId="31" xfId="1" applyFont="1" applyBorder="1"/>
    <xf numFmtId="2" fontId="0" fillId="0" borderId="31" xfId="0" applyNumberFormat="1" applyBorder="1"/>
    <xf numFmtId="164" fontId="0" fillId="0" borderId="2" xfId="1" applyFont="1" applyBorder="1"/>
    <xf numFmtId="2" fontId="0" fillId="0" borderId="32" xfId="0" applyNumberFormat="1" applyBorder="1"/>
    <xf numFmtId="164" fontId="0" fillId="0" borderId="30" xfId="1" applyFont="1" applyBorder="1"/>
    <xf numFmtId="2" fontId="0" fillId="0" borderId="30" xfId="0" applyNumberFormat="1" applyBorder="1"/>
    <xf numFmtId="2" fontId="0" fillId="0" borderId="33" xfId="0" applyNumberFormat="1" applyBorder="1"/>
    <xf numFmtId="2" fontId="0" fillId="0" borderId="34" xfId="0" applyNumberFormat="1" applyBorder="1"/>
    <xf numFmtId="2" fontId="0" fillId="0" borderId="35" xfId="0" applyNumberFormat="1" applyBorder="1"/>
    <xf numFmtId="0" fontId="0" fillId="0" borderId="12" xfId="2" applyNumberFormat="1" applyFont="1" applyBorder="1"/>
    <xf numFmtId="165" fontId="0" fillId="0" borderId="31" xfId="1" applyNumberFormat="1" applyFont="1" applyBorder="1"/>
    <xf numFmtId="165" fontId="0" fillId="0" borderId="30" xfId="1" applyNumberFormat="1" applyFont="1" applyBorder="1"/>
    <xf numFmtId="165" fontId="0" fillId="0" borderId="2" xfId="1" applyNumberFormat="1" applyFont="1" applyBorder="1"/>
    <xf numFmtId="165" fontId="0" fillId="0" borderId="12" xfId="1" applyNumberFormat="1" applyFont="1" applyBorder="1"/>
    <xf numFmtId="41" fontId="5" fillId="4" borderId="3" xfId="1" applyNumberFormat="1" applyFont="1" applyFill="1" applyBorder="1" applyAlignment="1">
      <alignment horizontal="center" vertical="center" wrapText="1"/>
    </xf>
    <xf numFmtId="41" fontId="5" fillId="4" borderId="10" xfId="1" applyNumberFormat="1" applyFont="1" applyFill="1" applyBorder="1" applyAlignment="1">
      <alignment horizontal="center" vertical="center" wrapText="1"/>
    </xf>
    <xf numFmtId="41" fontId="3" fillId="0" borderId="12" xfId="1" applyNumberFormat="1" applyFont="1" applyFill="1" applyBorder="1" applyAlignment="1">
      <alignment horizontal="center" vertical="center"/>
    </xf>
    <xf numFmtId="41" fontId="3" fillId="0" borderId="12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9" xfId="0" applyBorder="1" applyAlignment="1">
      <alignment horizontal="center"/>
    </xf>
    <xf numFmtId="41" fontId="2" fillId="2" borderId="4" xfId="1" applyNumberFormat="1" applyFont="1" applyFill="1" applyBorder="1" applyAlignment="1">
      <alignment horizontal="center" vertical="center" wrapText="1"/>
    </xf>
    <xf numFmtId="41" fontId="2" fillId="2" borderId="7" xfId="1" applyNumberFormat="1" applyFont="1" applyFill="1" applyBorder="1" applyAlignment="1">
      <alignment horizontal="center" vertical="center" wrapText="1"/>
    </xf>
    <xf numFmtId="41" fontId="2" fillId="2" borderId="9" xfId="1" applyNumberFormat="1" applyFont="1" applyFill="1" applyBorder="1" applyAlignment="1">
      <alignment horizontal="center" vertical="center" wrapText="1"/>
    </xf>
    <xf numFmtId="41" fontId="2" fillId="2" borderId="5" xfId="1" applyNumberFormat="1" applyFont="1" applyFill="1" applyBorder="1" applyAlignment="1">
      <alignment horizontal="center" vertical="center" wrapText="1"/>
    </xf>
    <xf numFmtId="41" fontId="2" fillId="2" borderId="1" xfId="1" applyNumberFormat="1" applyFont="1" applyFill="1" applyBorder="1" applyAlignment="1">
      <alignment horizontal="center" vertical="center" wrapText="1"/>
    </xf>
    <xf numFmtId="41" fontId="2" fillId="2" borderId="2" xfId="1" applyNumberFormat="1" applyFont="1" applyFill="1" applyBorder="1" applyAlignment="1">
      <alignment horizontal="center" vertical="center" wrapText="1"/>
    </xf>
    <xf numFmtId="41" fontId="4" fillId="2" borderId="5" xfId="1" applyNumberFormat="1" applyFont="1" applyFill="1" applyBorder="1" applyAlignment="1">
      <alignment horizontal="center" vertical="center"/>
    </xf>
    <xf numFmtId="41" fontId="4" fillId="2" borderId="6" xfId="1" applyNumberFormat="1" applyFont="1" applyFill="1" applyBorder="1" applyAlignment="1">
      <alignment horizontal="center" vertical="center"/>
    </xf>
    <xf numFmtId="41" fontId="4" fillId="2" borderId="2" xfId="1" applyNumberFormat="1" applyFont="1" applyFill="1" applyBorder="1" applyAlignment="1">
      <alignment horizontal="center" vertical="center"/>
    </xf>
    <xf numFmtId="41" fontId="4" fillId="2" borderId="8" xfId="1" applyNumberFormat="1" applyFont="1" applyFill="1" applyBorder="1" applyAlignment="1">
      <alignment horizontal="center" vertical="center"/>
    </xf>
    <xf numFmtId="41" fontId="5" fillId="4" borderId="4" xfId="1" applyNumberFormat="1" applyFont="1" applyFill="1" applyBorder="1" applyAlignment="1">
      <alignment horizontal="center" vertical="center" wrapText="1"/>
    </xf>
    <xf numFmtId="41" fontId="5" fillId="4" borderId="7" xfId="1" applyNumberFormat="1" applyFont="1" applyFill="1" applyBorder="1" applyAlignment="1">
      <alignment horizontal="center" vertical="center" wrapText="1"/>
    </xf>
    <xf numFmtId="41" fontId="5" fillId="4" borderId="9" xfId="1" applyNumberFormat="1" applyFont="1" applyFill="1" applyBorder="1" applyAlignment="1">
      <alignment horizontal="center" vertical="center" wrapText="1"/>
    </xf>
    <xf numFmtId="41" fontId="5" fillId="4" borderId="5" xfId="1" applyNumberFormat="1" applyFont="1" applyFill="1" applyBorder="1" applyAlignment="1">
      <alignment horizontal="center" vertical="center" wrapText="1"/>
    </xf>
    <xf numFmtId="41" fontId="5" fillId="4" borderId="1" xfId="1" applyNumberFormat="1" applyFont="1" applyFill="1" applyBorder="1" applyAlignment="1">
      <alignment horizontal="center" vertical="center" wrapText="1"/>
    </xf>
    <xf numFmtId="41" fontId="5" fillId="4" borderId="2" xfId="1" applyNumberFormat="1" applyFont="1" applyFill="1" applyBorder="1" applyAlignment="1">
      <alignment horizontal="center" vertical="center" wrapText="1"/>
    </xf>
    <xf numFmtId="41" fontId="5" fillId="4" borderId="5" xfId="1" applyNumberFormat="1" applyFont="1" applyFill="1" applyBorder="1" applyAlignment="1">
      <alignment horizontal="center" vertical="center"/>
    </xf>
    <xf numFmtId="41" fontId="5" fillId="4" borderId="6" xfId="1" applyNumberFormat="1" applyFont="1" applyFill="1" applyBorder="1" applyAlignment="1">
      <alignment horizontal="center" vertical="center"/>
    </xf>
    <xf numFmtId="41" fontId="5" fillId="4" borderId="2" xfId="1" applyNumberFormat="1" applyFont="1" applyFill="1" applyBorder="1" applyAlignment="1">
      <alignment horizontal="center" vertical="center"/>
    </xf>
    <xf numFmtId="41" fontId="5" fillId="4" borderId="8" xfId="1" applyNumberFormat="1" applyFont="1" applyFill="1" applyBorder="1" applyAlignment="1">
      <alignment horizontal="center" vertical="center"/>
    </xf>
    <xf numFmtId="41" fontId="5" fillId="4" borderId="36" xfId="1" applyNumberFormat="1" applyFont="1" applyFill="1" applyBorder="1" applyAlignment="1">
      <alignment horizontal="center" vertical="center"/>
    </xf>
    <xf numFmtId="41" fontId="5" fillId="4" borderId="37" xfId="1" applyNumberFormat="1" applyFont="1" applyFill="1" applyBorder="1" applyAlignment="1">
      <alignment horizontal="center" vertical="center"/>
    </xf>
    <xf numFmtId="41" fontId="5" fillId="4" borderId="38" xfId="1" applyNumberFormat="1" applyFont="1" applyFill="1" applyBorder="1" applyAlignment="1">
      <alignment horizontal="center" vertical="center"/>
    </xf>
    <xf numFmtId="41" fontId="5" fillId="4" borderId="39" xfId="1" applyNumberFormat="1" applyFont="1" applyFill="1" applyBorder="1" applyAlignment="1">
      <alignment horizontal="center" vertical="center"/>
    </xf>
    <xf numFmtId="41" fontId="3" fillId="0" borderId="17" xfId="1" applyNumberFormat="1" applyFont="1" applyFill="1" applyBorder="1" applyAlignment="1">
      <alignment vertical="center"/>
    </xf>
    <xf numFmtId="41" fontId="3" fillId="0" borderId="22" xfId="1" applyNumberFormat="1" applyFont="1" applyFill="1" applyBorder="1" applyAlignment="1">
      <alignment vertical="center"/>
    </xf>
    <xf numFmtId="41" fontId="3" fillId="0" borderId="27" xfId="1" applyNumberFormat="1" applyFont="1" applyFill="1" applyBorder="1" applyAlignment="1">
      <alignment vertical="center"/>
    </xf>
    <xf numFmtId="0" fontId="6" fillId="0" borderId="29" xfId="0" applyFont="1" applyBorder="1" applyAlignment="1">
      <alignment horizontal="center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DAM-KOMINFO%202021\FIX%20-%20CAKUPAN%20LAYANAN%202021%20Statistik%20TERBAR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ember 2021"/>
    </sheetNames>
    <sheetDataSet>
      <sheetData sheetId="0" refreshError="1">
        <row r="294">
          <cell r="U294">
            <v>7288</v>
          </cell>
          <cell r="AD294">
            <v>26.994255879200168</v>
          </cell>
          <cell r="AE294">
            <v>27.941076532673677</v>
          </cell>
        </row>
        <row r="295">
          <cell r="U295">
            <v>220</v>
          </cell>
          <cell r="AD295">
            <v>3.2132125615763547</v>
          </cell>
          <cell r="AE295">
            <v>9.5691993253499739</v>
          </cell>
        </row>
        <row r="296">
          <cell r="U296">
            <v>12217</v>
          </cell>
          <cell r="AD296">
            <v>33.064678793693886</v>
          </cell>
          <cell r="AE296">
            <v>34.21848280951378</v>
          </cell>
        </row>
        <row r="297">
          <cell r="U297">
            <v>1343</v>
          </cell>
          <cell r="AD297">
            <v>4.894348457004341</v>
          </cell>
          <cell r="AE297">
            <v>10.264568519994963</v>
          </cell>
        </row>
        <row r="298">
          <cell r="U298">
            <v>1590</v>
          </cell>
          <cell r="AD298">
            <v>10.292988980394068</v>
          </cell>
          <cell r="AE298">
            <v>14.378964716716364</v>
          </cell>
        </row>
        <row r="299">
          <cell r="U299">
            <v>1088</v>
          </cell>
          <cell r="AD299">
            <v>6.3865713163299436</v>
          </cell>
          <cell r="AE299">
            <v>12.974341181434598</v>
          </cell>
        </row>
        <row r="300">
          <cell r="U300">
            <v>5708</v>
          </cell>
          <cell r="AD300">
            <v>19.738496969488079</v>
          </cell>
          <cell r="AE300">
            <v>20.432730342171247</v>
          </cell>
        </row>
        <row r="301">
          <cell r="U301">
            <v>2622</v>
          </cell>
          <cell r="AD301">
            <v>12.505704828452538</v>
          </cell>
          <cell r="AE301">
            <v>23.561840603795151</v>
          </cell>
        </row>
        <row r="302">
          <cell r="U302">
            <v>1171</v>
          </cell>
          <cell r="AD302">
            <v>7.9561337054808918</v>
          </cell>
          <cell r="AE302">
            <v>17.492446988147424</v>
          </cell>
        </row>
        <row r="303">
          <cell r="U303">
            <v>3172</v>
          </cell>
          <cell r="AD303">
            <v>18.595472926262897</v>
          </cell>
          <cell r="AE303">
            <v>28.227945499190803</v>
          </cell>
        </row>
        <row r="304">
          <cell r="AD304">
            <v>0</v>
          </cell>
        </row>
        <row r="305">
          <cell r="U305">
            <v>226</v>
          </cell>
          <cell r="AD305">
            <v>1.3948014988307649</v>
          </cell>
          <cell r="AE305">
            <v>12.200652480945715</v>
          </cell>
        </row>
        <row r="306">
          <cell r="U306">
            <v>36645</v>
          </cell>
          <cell r="AD306">
            <v>14.680181472850537</v>
          </cell>
          <cell r="AE306">
            <v>23.064013544764013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22"/>
  <sheetViews>
    <sheetView zoomScale="145" zoomScaleNormal="145" workbookViewId="0">
      <selection activeCell="D22" sqref="D22"/>
    </sheetView>
  </sheetViews>
  <sheetFormatPr defaultRowHeight="15" x14ac:dyDescent="0.25"/>
  <cols>
    <col min="2" max="2" width="6.28515625" customWidth="1"/>
    <col min="3" max="3" width="6.5703125" customWidth="1"/>
    <col min="4" max="4" width="16.140625" customWidth="1"/>
    <col min="5" max="5" width="11" customWidth="1"/>
    <col min="6" max="7" width="10.5703125" bestFit="1" customWidth="1"/>
  </cols>
  <sheetData>
    <row r="2" spans="2:7" x14ac:dyDescent="0.25">
      <c r="B2" s="44" t="s">
        <v>20</v>
      </c>
      <c r="C2" s="44"/>
      <c r="D2" s="44"/>
      <c r="E2" s="44"/>
      <c r="F2" s="44"/>
      <c r="G2" s="44"/>
    </row>
    <row r="3" spans="2:7" x14ac:dyDescent="0.25">
      <c r="B3" s="44" t="s">
        <v>21</v>
      </c>
      <c r="C3" s="44"/>
      <c r="D3" s="44"/>
      <c r="E3" s="44"/>
      <c r="F3" s="44"/>
      <c r="G3" s="44"/>
    </row>
    <row r="4" spans="2:7" ht="15.75" thickBot="1" x14ac:dyDescent="0.3">
      <c r="B4" s="45">
        <v>2021</v>
      </c>
      <c r="C4" s="45"/>
      <c r="D4" s="45"/>
      <c r="E4" s="45"/>
      <c r="F4" s="45"/>
      <c r="G4" s="45"/>
    </row>
    <row r="5" spans="2:7" ht="15.75" thickTop="1" x14ac:dyDescent="0.25">
      <c r="B5" s="46" t="s">
        <v>0</v>
      </c>
      <c r="C5" s="49" t="s">
        <v>1</v>
      </c>
      <c r="D5" s="49"/>
      <c r="E5" s="49" t="s">
        <v>15</v>
      </c>
      <c r="F5" s="52" t="s">
        <v>18</v>
      </c>
      <c r="G5" s="53"/>
    </row>
    <row r="6" spans="2:7" x14ac:dyDescent="0.25">
      <c r="B6" s="47"/>
      <c r="C6" s="50"/>
      <c r="D6" s="50"/>
      <c r="E6" s="50"/>
      <c r="F6" s="54"/>
      <c r="G6" s="55"/>
    </row>
    <row r="7" spans="2:7" x14ac:dyDescent="0.25">
      <c r="B7" s="48"/>
      <c r="C7" s="51"/>
      <c r="D7" s="51"/>
      <c r="E7" s="51"/>
      <c r="F7" s="1" t="s">
        <v>16</v>
      </c>
      <c r="G7" s="2" t="s">
        <v>17</v>
      </c>
    </row>
    <row r="8" spans="2:7" x14ac:dyDescent="0.25">
      <c r="B8" s="7">
        <v>1</v>
      </c>
      <c r="C8" s="8" t="s">
        <v>2</v>
      </c>
      <c r="D8" s="9" t="s">
        <v>3</v>
      </c>
      <c r="E8" s="10">
        <f>'[1]Desember 2021'!U294</f>
        <v>7288</v>
      </c>
      <c r="F8" s="11">
        <f>'[1]Desember 2021'!AD294</f>
        <v>26.994255879200168</v>
      </c>
      <c r="G8" s="12">
        <f>'[1]Desember 2021'!AE294</f>
        <v>27.941076532673677</v>
      </c>
    </row>
    <row r="9" spans="2:7" x14ac:dyDescent="0.25">
      <c r="B9" s="13">
        <v>2</v>
      </c>
      <c r="C9" s="14" t="s">
        <v>2</v>
      </c>
      <c r="D9" s="15" t="s">
        <v>4</v>
      </c>
      <c r="E9" s="16">
        <f>'[1]Desember 2021'!U295</f>
        <v>220</v>
      </c>
      <c r="F9" s="17">
        <f>'[1]Desember 2021'!AD295</f>
        <v>3.2132125615763547</v>
      </c>
      <c r="G9" s="18">
        <f>'[1]Desember 2021'!AE295</f>
        <v>9.5691993253499739</v>
      </c>
    </row>
    <row r="10" spans="2:7" x14ac:dyDescent="0.25">
      <c r="B10" s="13">
        <v>3</v>
      </c>
      <c r="C10" s="14" t="s">
        <v>2</v>
      </c>
      <c r="D10" s="15" t="s">
        <v>5</v>
      </c>
      <c r="E10" s="16">
        <f>'[1]Desember 2021'!U296</f>
        <v>12217</v>
      </c>
      <c r="F10" s="17">
        <f>'[1]Desember 2021'!AD296</f>
        <v>33.064678793693886</v>
      </c>
      <c r="G10" s="18">
        <f>'[1]Desember 2021'!AE296</f>
        <v>34.21848280951378</v>
      </c>
    </row>
    <row r="11" spans="2:7" x14ac:dyDescent="0.25">
      <c r="B11" s="13">
        <v>4</v>
      </c>
      <c r="C11" s="14" t="s">
        <v>2</v>
      </c>
      <c r="D11" s="15" t="s">
        <v>6</v>
      </c>
      <c r="E11" s="16">
        <f>'[1]Desember 2021'!U297</f>
        <v>1343</v>
      </c>
      <c r="F11" s="17">
        <f>'[1]Desember 2021'!AD297</f>
        <v>4.894348457004341</v>
      </c>
      <c r="G11" s="18">
        <f>'[1]Desember 2021'!AE297</f>
        <v>10.264568519994963</v>
      </c>
    </row>
    <row r="12" spans="2:7" x14ac:dyDescent="0.25">
      <c r="B12" s="13">
        <v>5</v>
      </c>
      <c r="C12" s="14" t="s">
        <v>2</v>
      </c>
      <c r="D12" s="15" t="s">
        <v>7</v>
      </c>
      <c r="E12" s="16">
        <f>'[1]Desember 2021'!U298</f>
        <v>1590</v>
      </c>
      <c r="F12" s="17">
        <f>'[1]Desember 2021'!AD298</f>
        <v>10.292988980394068</v>
      </c>
      <c r="G12" s="18">
        <f>'[1]Desember 2021'!AE298</f>
        <v>14.378964716716364</v>
      </c>
    </row>
    <row r="13" spans="2:7" x14ac:dyDescent="0.25">
      <c r="B13" s="13">
        <v>6</v>
      </c>
      <c r="C13" s="14" t="s">
        <v>2</v>
      </c>
      <c r="D13" s="15" t="s">
        <v>8</v>
      </c>
      <c r="E13" s="16">
        <f>'[1]Desember 2021'!U299</f>
        <v>1088</v>
      </c>
      <c r="F13" s="17">
        <f>'[1]Desember 2021'!AD299</f>
        <v>6.3865713163299436</v>
      </c>
      <c r="G13" s="18">
        <f>'[1]Desember 2021'!AE299</f>
        <v>12.974341181434598</v>
      </c>
    </row>
    <row r="14" spans="2:7" x14ac:dyDescent="0.25">
      <c r="B14" s="13">
        <v>7</v>
      </c>
      <c r="C14" s="14" t="s">
        <v>2</v>
      </c>
      <c r="D14" s="15" t="s">
        <v>9</v>
      </c>
      <c r="E14" s="16">
        <f>'[1]Desember 2021'!U300</f>
        <v>5708</v>
      </c>
      <c r="F14" s="17">
        <f>'[1]Desember 2021'!AD300</f>
        <v>19.738496969488079</v>
      </c>
      <c r="G14" s="18">
        <f>'[1]Desember 2021'!AE300</f>
        <v>20.432730342171247</v>
      </c>
    </row>
    <row r="15" spans="2:7" x14ac:dyDescent="0.25">
      <c r="B15" s="13">
        <v>8</v>
      </c>
      <c r="C15" s="14" t="s">
        <v>2</v>
      </c>
      <c r="D15" s="15" t="s">
        <v>10</v>
      </c>
      <c r="E15" s="16">
        <f>'[1]Desember 2021'!U301</f>
        <v>2622</v>
      </c>
      <c r="F15" s="17">
        <f>'[1]Desember 2021'!AD301</f>
        <v>12.505704828452538</v>
      </c>
      <c r="G15" s="18">
        <f>'[1]Desember 2021'!AE301</f>
        <v>23.561840603795151</v>
      </c>
    </row>
    <row r="16" spans="2:7" x14ac:dyDescent="0.25">
      <c r="B16" s="13">
        <v>9</v>
      </c>
      <c r="C16" s="14" t="s">
        <v>2</v>
      </c>
      <c r="D16" s="15" t="s">
        <v>11</v>
      </c>
      <c r="E16" s="16">
        <f>'[1]Desember 2021'!U302</f>
        <v>1171</v>
      </c>
      <c r="F16" s="17">
        <f>'[1]Desember 2021'!AD302</f>
        <v>7.9561337054808918</v>
      </c>
      <c r="G16" s="18">
        <f>'[1]Desember 2021'!AE302</f>
        <v>17.492446988147424</v>
      </c>
    </row>
    <row r="17" spans="2:7" x14ac:dyDescent="0.25">
      <c r="B17" s="13">
        <v>10</v>
      </c>
      <c r="C17" s="14" t="s">
        <v>2</v>
      </c>
      <c r="D17" s="15" t="s">
        <v>12</v>
      </c>
      <c r="E17" s="16">
        <f>'[1]Desember 2021'!U303</f>
        <v>3172</v>
      </c>
      <c r="F17" s="17">
        <f>'[1]Desember 2021'!AD303</f>
        <v>18.595472926262897</v>
      </c>
      <c r="G17" s="18">
        <f>'[1]Desember 2021'!AE303</f>
        <v>28.227945499190803</v>
      </c>
    </row>
    <row r="18" spans="2:7" x14ac:dyDescent="0.25">
      <c r="B18" s="13">
        <v>11</v>
      </c>
      <c r="C18" s="14" t="s">
        <v>2</v>
      </c>
      <c r="D18" s="15" t="s">
        <v>13</v>
      </c>
      <c r="E18" s="16" t="e">
        <f>'[1]Desember 2021'!U304</f>
        <v>#REF!</v>
      </c>
      <c r="F18" s="17">
        <f>'[1]Desember 2021'!AD304</f>
        <v>0</v>
      </c>
      <c r="G18" s="18" t="e">
        <f>'[1]Desember 2021'!AE304</f>
        <v>#REF!</v>
      </c>
    </row>
    <row r="19" spans="2:7" x14ac:dyDescent="0.25">
      <c r="B19" s="19">
        <v>12</v>
      </c>
      <c r="C19" s="20" t="s">
        <v>2</v>
      </c>
      <c r="D19" s="21" t="s">
        <v>14</v>
      </c>
      <c r="E19" s="22">
        <f>'[1]Desember 2021'!U305</f>
        <v>226</v>
      </c>
      <c r="F19" s="23">
        <f>'[1]Desember 2021'!AD305</f>
        <v>1.3948014988307649</v>
      </c>
      <c r="G19" s="24">
        <f>'[1]Desember 2021'!AE305</f>
        <v>12.200652480945715</v>
      </c>
    </row>
    <row r="20" spans="2:7" ht="15.75" thickBot="1" x14ac:dyDescent="0.3">
      <c r="B20" s="3"/>
      <c r="C20" s="43" t="s">
        <v>19</v>
      </c>
      <c r="D20" s="43"/>
      <c r="E20" s="4">
        <f>'[1]Desember 2021'!U306</f>
        <v>36645</v>
      </c>
      <c r="F20" s="5">
        <f>'[1]Desember 2021'!AD306</f>
        <v>14.680181472850537</v>
      </c>
      <c r="G20" s="6">
        <f>'[1]Desember 2021'!AE306</f>
        <v>23.064013544764013</v>
      </c>
    </row>
    <row r="21" spans="2:7" ht="15.75" thickTop="1" x14ac:dyDescent="0.25"/>
    <row r="22" spans="2:7" x14ac:dyDescent="0.25">
      <c r="E22" s="25"/>
      <c r="F22" s="25"/>
      <c r="G22" s="25"/>
    </row>
  </sheetData>
  <mergeCells count="8">
    <mergeCell ref="C20:D20"/>
    <mergeCell ref="B2:G2"/>
    <mergeCell ref="B3:G3"/>
    <mergeCell ref="B4:G4"/>
    <mergeCell ref="B5:B7"/>
    <mergeCell ref="C5:D7"/>
    <mergeCell ref="F5:G6"/>
    <mergeCell ref="E5:E7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21"/>
  <sheetViews>
    <sheetView topLeftCell="A4" zoomScale="130" zoomScaleNormal="130" workbookViewId="0">
      <selection activeCell="F10" sqref="F10"/>
    </sheetView>
  </sheetViews>
  <sheetFormatPr defaultRowHeight="15" x14ac:dyDescent="0.25"/>
  <cols>
    <col min="2" max="2" width="4.85546875" customWidth="1"/>
    <col min="3" max="3" width="5.85546875" customWidth="1"/>
    <col min="4" max="5" width="15.5703125" customWidth="1"/>
    <col min="6" max="6" width="10.28515625" customWidth="1"/>
    <col min="7" max="7" width="10.85546875" customWidth="1"/>
  </cols>
  <sheetData>
    <row r="2" spans="2:7" x14ac:dyDescent="0.25">
      <c r="B2" s="44" t="s">
        <v>20</v>
      </c>
      <c r="C2" s="44"/>
      <c r="D2" s="44"/>
      <c r="E2" s="44"/>
      <c r="F2" s="44"/>
      <c r="G2" s="44"/>
    </row>
    <row r="3" spans="2:7" x14ac:dyDescent="0.25">
      <c r="B3" s="44" t="s">
        <v>21</v>
      </c>
      <c r="C3" s="44"/>
      <c r="D3" s="44"/>
      <c r="E3" s="44"/>
      <c r="F3" s="44"/>
      <c r="G3" s="44"/>
    </row>
    <row r="4" spans="2:7" ht="15.75" thickBot="1" x14ac:dyDescent="0.3">
      <c r="B4" s="45">
        <v>2022</v>
      </c>
      <c r="C4" s="45"/>
      <c r="D4" s="45"/>
      <c r="E4" s="45"/>
      <c r="F4" s="45"/>
      <c r="G4" s="45"/>
    </row>
    <row r="5" spans="2:7" ht="15.75" thickTop="1" x14ac:dyDescent="0.25">
      <c r="B5" s="46" t="s">
        <v>0</v>
      </c>
      <c r="C5" s="49" t="s">
        <v>1</v>
      </c>
      <c r="D5" s="49"/>
      <c r="E5" s="49" t="s">
        <v>15</v>
      </c>
      <c r="F5" s="52" t="s">
        <v>18</v>
      </c>
      <c r="G5" s="53"/>
    </row>
    <row r="6" spans="2:7" x14ac:dyDescent="0.25">
      <c r="B6" s="47"/>
      <c r="C6" s="50"/>
      <c r="D6" s="50"/>
      <c r="E6" s="50"/>
      <c r="F6" s="54"/>
      <c r="G6" s="55"/>
    </row>
    <row r="7" spans="2:7" x14ac:dyDescent="0.25">
      <c r="B7" s="48"/>
      <c r="C7" s="51"/>
      <c r="D7" s="51"/>
      <c r="E7" s="51"/>
      <c r="F7" s="1" t="s">
        <v>16</v>
      </c>
      <c r="G7" s="2" t="s">
        <v>17</v>
      </c>
    </row>
    <row r="8" spans="2:7" x14ac:dyDescent="0.25">
      <c r="B8" s="7">
        <v>1</v>
      </c>
      <c r="C8" s="8" t="s">
        <v>2</v>
      </c>
      <c r="D8" s="9" t="s">
        <v>3</v>
      </c>
      <c r="E8" s="26">
        <v>8092</v>
      </c>
      <c r="F8" s="27">
        <f>30.15</f>
        <v>30.15</v>
      </c>
      <c r="G8" s="32">
        <f>30.34</f>
        <v>30.34</v>
      </c>
    </row>
    <row r="9" spans="2:7" x14ac:dyDescent="0.25">
      <c r="B9" s="13">
        <v>2</v>
      </c>
      <c r="C9" s="14" t="s">
        <v>2</v>
      </c>
      <c r="D9" s="15" t="s">
        <v>4</v>
      </c>
      <c r="E9" s="30">
        <v>289</v>
      </c>
      <c r="F9" s="31">
        <f>3.7</f>
        <v>3.7</v>
      </c>
      <c r="G9" s="33">
        <f>3.72</f>
        <v>3.72</v>
      </c>
    </row>
    <row r="10" spans="2:7" x14ac:dyDescent="0.25">
      <c r="B10" s="13">
        <v>3</v>
      </c>
      <c r="C10" s="14" t="s">
        <v>2</v>
      </c>
      <c r="D10" s="15" t="s">
        <v>5</v>
      </c>
      <c r="E10" s="30">
        <v>13197</v>
      </c>
      <c r="F10" s="31">
        <f>37.15</f>
        <v>37.15</v>
      </c>
      <c r="G10" s="33">
        <f>37.38</f>
        <v>37.380000000000003</v>
      </c>
    </row>
    <row r="11" spans="2:7" x14ac:dyDescent="0.25">
      <c r="B11" s="13">
        <v>4</v>
      </c>
      <c r="C11" s="14" t="s">
        <v>2</v>
      </c>
      <c r="D11" s="15" t="s">
        <v>6</v>
      </c>
      <c r="E11" s="30">
        <v>1363</v>
      </c>
      <c r="F11" s="31">
        <f>5.17</f>
        <v>5.17</v>
      </c>
      <c r="G11" s="33">
        <f>5.2</f>
        <v>5.2</v>
      </c>
    </row>
    <row r="12" spans="2:7" x14ac:dyDescent="0.25">
      <c r="B12" s="13">
        <v>5</v>
      </c>
      <c r="C12" s="14" t="s">
        <v>2</v>
      </c>
      <c r="D12" s="15" t="s">
        <v>7</v>
      </c>
      <c r="E12" s="30">
        <v>1588</v>
      </c>
      <c r="F12" s="31">
        <f>10.57</f>
        <v>10.57</v>
      </c>
      <c r="G12" s="33">
        <f>10.64</f>
        <v>10.64</v>
      </c>
    </row>
    <row r="13" spans="2:7" x14ac:dyDescent="0.25">
      <c r="B13" s="13">
        <v>6</v>
      </c>
      <c r="C13" s="14" t="s">
        <v>2</v>
      </c>
      <c r="D13" s="15" t="s">
        <v>8</v>
      </c>
      <c r="E13" s="30">
        <v>1114</v>
      </c>
      <c r="F13" s="31">
        <f>6.74</f>
        <v>6.74</v>
      </c>
      <c r="G13" s="33">
        <f>6.78</f>
        <v>6.78</v>
      </c>
    </row>
    <row r="14" spans="2:7" x14ac:dyDescent="0.25">
      <c r="B14" s="13">
        <v>7</v>
      </c>
      <c r="C14" s="14" t="s">
        <v>2</v>
      </c>
      <c r="D14" s="15" t="s">
        <v>9</v>
      </c>
      <c r="E14" s="30">
        <v>5996</v>
      </c>
      <c r="F14" s="31">
        <f>21.14</f>
        <v>21.14</v>
      </c>
      <c r="G14" s="33">
        <f>21.27</f>
        <v>21.27</v>
      </c>
    </row>
    <row r="15" spans="2:7" x14ac:dyDescent="0.25">
      <c r="B15" s="13">
        <v>8</v>
      </c>
      <c r="C15" s="14" t="s">
        <v>2</v>
      </c>
      <c r="D15" s="15" t="s">
        <v>10</v>
      </c>
      <c r="E15" s="30">
        <v>2780</v>
      </c>
      <c r="F15" s="31">
        <f>13.4</f>
        <v>13.4</v>
      </c>
      <c r="G15" s="33">
        <f>13.48</f>
        <v>13.48</v>
      </c>
    </row>
    <row r="16" spans="2:7" x14ac:dyDescent="0.25">
      <c r="B16" s="13">
        <v>9</v>
      </c>
      <c r="C16" s="14" t="s">
        <v>2</v>
      </c>
      <c r="D16" s="15" t="s">
        <v>11</v>
      </c>
      <c r="E16" s="30">
        <v>1205</v>
      </c>
      <c r="F16" s="31">
        <v>8.2200000000000006</v>
      </c>
      <c r="G16" s="33">
        <f>8.27</f>
        <v>8.27</v>
      </c>
    </row>
    <row r="17" spans="2:7" x14ac:dyDescent="0.25">
      <c r="B17" s="13">
        <v>10</v>
      </c>
      <c r="C17" s="14" t="s">
        <v>2</v>
      </c>
      <c r="D17" s="15" t="s">
        <v>12</v>
      </c>
      <c r="E17" s="30">
        <v>3277</v>
      </c>
      <c r="F17" s="31">
        <f>19.46</f>
        <v>19.46</v>
      </c>
      <c r="G17" s="33">
        <f>19.58</f>
        <v>19.579999999999998</v>
      </c>
    </row>
    <row r="18" spans="2:7" x14ac:dyDescent="0.25">
      <c r="B18" s="13">
        <v>11</v>
      </c>
      <c r="C18" s="14" t="s">
        <v>2</v>
      </c>
      <c r="D18" s="15" t="s">
        <v>13</v>
      </c>
      <c r="E18" s="30">
        <v>0</v>
      </c>
      <c r="F18" s="31">
        <f>0</f>
        <v>0</v>
      </c>
      <c r="G18" s="33">
        <f>0</f>
        <v>0</v>
      </c>
    </row>
    <row r="19" spans="2:7" x14ac:dyDescent="0.25">
      <c r="B19" s="19">
        <v>12</v>
      </c>
      <c r="C19" s="20" t="s">
        <v>2</v>
      </c>
      <c r="D19" s="21" t="s">
        <v>14</v>
      </c>
      <c r="E19" s="28">
        <v>348</v>
      </c>
      <c r="F19" s="29">
        <f>2.09</f>
        <v>2.09</v>
      </c>
      <c r="G19" s="34">
        <f>2.11</f>
        <v>2.11</v>
      </c>
    </row>
    <row r="20" spans="2:7" ht="15.75" thickBot="1" x14ac:dyDescent="0.3">
      <c r="B20" s="3"/>
      <c r="C20" s="43" t="s">
        <v>19</v>
      </c>
      <c r="D20" s="43"/>
      <c r="E20" s="4">
        <f>SUM(E8:E19)</f>
        <v>39249</v>
      </c>
      <c r="F20" s="35">
        <f>15.99</f>
        <v>15.99</v>
      </c>
      <c r="G20" s="6">
        <f>17.12</f>
        <v>17.12</v>
      </c>
    </row>
    <row r="21" spans="2:7" ht="15.75" thickTop="1" x14ac:dyDescent="0.25"/>
  </sheetData>
  <mergeCells count="8">
    <mergeCell ref="C20:D20"/>
    <mergeCell ref="B2:G2"/>
    <mergeCell ref="B3:G3"/>
    <mergeCell ref="B4:G4"/>
    <mergeCell ref="B5:B7"/>
    <mergeCell ref="C5:D7"/>
    <mergeCell ref="E5:E7"/>
    <mergeCell ref="F5:G6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18"/>
  <sheetViews>
    <sheetView zoomScale="145" zoomScaleNormal="145" workbookViewId="0">
      <selection activeCell="H10" sqref="H10"/>
    </sheetView>
  </sheetViews>
  <sheetFormatPr defaultRowHeight="15" x14ac:dyDescent="0.25"/>
  <cols>
    <col min="3" max="3" width="6" customWidth="1"/>
    <col min="4" max="4" width="20.140625" customWidth="1"/>
    <col min="5" max="5" width="10.28515625" customWidth="1"/>
    <col min="6" max="6" width="11.140625" customWidth="1"/>
    <col min="7" max="7" width="12.28515625" customWidth="1"/>
  </cols>
  <sheetData>
    <row r="1" spans="2:7" ht="15.75" thickBot="1" x14ac:dyDescent="0.3">
      <c r="B1" s="45">
        <v>2023</v>
      </c>
      <c r="C1" s="45"/>
      <c r="D1" s="45"/>
      <c r="E1" s="45"/>
      <c r="F1" s="45"/>
      <c r="G1" s="45"/>
    </row>
    <row r="2" spans="2:7" ht="15.75" thickTop="1" x14ac:dyDescent="0.25">
      <c r="B2" s="46" t="s">
        <v>0</v>
      </c>
      <c r="C2" s="49" t="s">
        <v>1</v>
      </c>
      <c r="D2" s="49"/>
      <c r="E2" s="49" t="s">
        <v>15</v>
      </c>
      <c r="F2" s="52" t="s">
        <v>18</v>
      </c>
      <c r="G2" s="53"/>
    </row>
    <row r="3" spans="2:7" x14ac:dyDescent="0.25">
      <c r="B3" s="47"/>
      <c r="C3" s="50"/>
      <c r="D3" s="50"/>
      <c r="E3" s="50"/>
      <c r="F3" s="54"/>
      <c r="G3" s="55"/>
    </row>
    <row r="4" spans="2:7" x14ac:dyDescent="0.25">
      <c r="B4" s="48"/>
      <c r="C4" s="51"/>
      <c r="D4" s="51"/>
      <c r="E4" s="51"/>
      <c r="F4" s="1" t="s">
        <v>16</v>
      </c>
      <c r="G4" s="2" t="s">
        <v>17</v>
      </c>
    </row>
    <row r="5" spans="2:7" x14ac:dyDescent="0.25">
      <c r="B5" s="7">
        <v>1</v>
      </c>
      <c r="C5" s="8" t="s">
        <v>2</v>
      </c>
      <c r="D5" s="9" t="s">
        <v>3</v>
      </c>
      <c r="E5" s="26">
        <v>8467</v>
      </c>
      <c r="F5" s="36">
        <v>31.13</v>
      </c>
      <c r="G5" s="36">
        <v>31.2</v>
      </c>
    </row>
    <row r="6" spans="2:7" x14ac:dyDescent="0.25">
      <c r="B6" s="13">
        <v>2</v>
      </c>
      <c r="C6" s="14" t="s">
        <v>2</v>
      </c>
      <c r="D6" s="15" t="s">
        <v>4</v>
      </c>
      <c r="E6" s="30">
        <v>319</v>
      </c>
      <c r="F6" s="37">
        <v>3.67</v>
      </c>
      <c r="G6" s="37">
        <v>3.68</v>
      </c>
    </row>
    <row r="7" spans="2:7" x14ac:dyDescent="0.25">
      <c r="B7" s="13">
        <v>3</v>
      </c>
      <c r="C7" s="14" t="s">
        <v>2</v>
      </c>
      <c r="D7" s="15" t="s">
        <v>5</v>
      </c>
      <c r="E7" s="30">
        <v>13566</v>
      </c>
      <c r="F7" s="37">
        <v>40.21</v>
      </c>
      <c r="G7" s="37">
        <v>40.299999999999997</v>
      </c>
    </row>
    <row r="8" spans="2:7" x14ac:dyDescent="0.25">
      <c r="B8" s="13">
        <v>4</v>
      </c>
      <c r="C8" s="14" t="s">
        <v>2</v>
      </c>
      <c r="D8" s="15" t="s">
        <v>6</v>
      </c>
      <c r="E8" s="30">
        <v>1685</v>
      </c>
      <c r="F8" s="37">
        <v>6.55</v>
      </c>
      <c r="G8" s="37">
        <v>6.57</v>
      </c>
    </row>
    <row r="9" spans="2:7" x14ac:dyDescent="0.25">
      <c r="B9" s="13">
        <v>5</v>
      </c>
      <c r="C9" s="14" t="s">
        <v>2</v>
      </c>
      <c r="D9" s="15" t="s">
        <v>7</v>
      </c>
      <c r="E9" s="30">
        <v>1533</v>
      </c>
      <c r="F9" s="37">
        <v>10.67</v>
      </c>
      <c r="G9" s="37">
        <v>10.69</v>
      </c>
    </row>
    <row r="10" spans="2:7" x14ac:dyDescent="0.25">
      <c r="B10" s="13">
        <v>6</v>
      </c>
      <c r="C10" s="14" t="s">
        <v>2</v>
      </c>
      <c r="D10" s="15" t="s">
        <v>8</v>
      </c>
      <c r="E10" s="30">
        <v>1342</v>
      </c>
      <c r="F10" s="37">
        <v>7.26</v>
      </c>
      <c r="G10" s="37">
        <v>7.28</v>
      </c>
    </row>
    <row r="11" spans="2:7" x14ac:dyDescent="0.25">
      <c r="B11" s="13">
        <v>7</v>
      </c>
      <c r="C11" s="14" t="s">
        <v>2</v>
      </c>
      <c r="D11" s="15" t="s">
        <v>9</v>
      </c>
      <c r="E11" s="30">
        <v>6262</v>
      </c>
      <c r="F11" s="37">
        <v>22.93</v>
      </c>
      <c r="G11" s="37">
        <v>22.99</v>
      </c>
    </row>
    <row r="12" spans="2:7" x14ac:dyDescent="0.25">
      <c r="B12" s="13">
        <v>8</v>
      </c>
      <c r="C12" s="14" t="s">
        <v>2</v>
      </c>
      <c r="D12" s="15" t="s">
        <v>10</v>
      </c>
      <c r="E12" s="30">
        <v>2793</v>
      </c>
      <c r="F12" s="37">
        <v>14.68</v>
      </c>
      <c r="G12" s="37">
        <v>14.72</v>
      </c>
    </row>
    <row r="13" spans="2:7" x14ac:dyDescent="0.25">
      <c r="B13" s="13">
        <v>9</v>
      </c>
      <c r="C13" s="14" t="s">
        <v>2</v>
      </c>
      <c r="D13" s="15" t="s">
        <v>11</v>
      </c>
      <c r="E13" s="30">
        <v>1222</v>
      </c>
      <c r="F13" s="37">
        <v>8.0399999999999991</v>
      </c>
      <c r="G13" s="37">
        <v>8.06</v>
      </c>
    </row>
    <row r="14" spans="2:7" x14ac:dyDescent="0.25">
      <c r="B14" s="13">
        <v>10</v>
      </c>
      <c r="C14" s="14" t="s">
        <v>2</v>
      </c>
      <c r="D14" s="15" t="s">
        <v>12</v>
      </c>
      <c r="E14" s="30">
        <v>3386</v>
      </c>
      <c r="F14" s="37">
        <v>18.739999999999998</v>
      </c>
      <c r="G14" s="37">
        <v>18.79</v>
      </c>
    </row>
    <row r="15" spans="2:7" x14ac:dyDescent="0.25">
      <c r="B15" s="13">
        <v>11</v>
      </c>
      <c r="C15" s="14" t="s">
        <v>2</v>
      </c>
      <c r="D15" s="15" t="s">
        <v>13</v>
      </c>
      <c r="E15" s="30">
        <v>0</v>
      </c>
      <c r="F15" s="37">
        <v>0</v>
      </c>
      <c r="G15" s="37">
        <v>0</v>
      </c>
    </row>
    <row r="16" spans="2:7" x14ac:dyDescent="0.25">
      <c r="B16" s="19">
        <v>12</v>
      </c>
      <c r="C16" s="20" t="s">
        <v>2</v>
      </c>
      <c r="D16" s="21" t="s">
        <v>14</v>
      </c>
      <c r="E16" s="28">
        <v>515</v>
      </c>
      <c r="F16" s="38">
        <v>3.12</v>
      </c>
      <c r="G16" s="38">
        <v>3.12</v>
      </c>
    </row>
    <row r="17" spans="2:7" ht="15.75" thickBot="1" x14ac:dyDescent="0.3">
      <c r="B17" s="3"/>
      <c r="C17" s="43" t="s">
        <v>19</v>
      </c>
      <c r="D17" s="43"/>
      <c r="E17" s="4">
        <f>SUM(E5:E16)</f>
        <v>41090</v>
      </c>
      <c r="F17" s="39">
        <v>16.829999999999998</v>
      </c>
      <c r="G17" s="39">
        <v>18.02</v>
      </c>
    </row>
    <row r="18" spans="2:7" ht="15.75" thickTop="1" x14ac:dyDescent="0.25"/>
  </sheetData>
  <mergeCells count="6">
    <mergeCell ref="C17:D17"/>
    <mergeCell ref="B1:G1"/>
    <mergeCell ref="B2:B4"/>
    <mergeCell ref="C2:D4"/>
    <mergeCell ref="E2:E4"/>
    <mergeCell ref="F2:G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114E0-A5D0-4AFE-98AA-000286EF7F2F}">
  <dimension ref="B1:G18"/>
  <sheetViews>
    <sheetView topLeftCell="D13" zoomScale="145" zoomScaleNormal="145" workbookViewId="0">
      <selection activeCell="F18" sqref="F18"/>
    </sheetView>
  </sheetViews>
  <sheetFormatPr defaultRowHeight="15" x14ac:dyDescent="0.25"/>
  <cols>
    <col min="3" max="3" width="6" customWidth="1"/>
    <col min="4" max="4" width="20.140625" customWidth="1"/>
    <col min="5" max="5" width="10.28515625" customWidth="1"/>
    <col min="6" max="6" width="11.140625" customWidth="1"/>
    <col min="7" max="7" width="12.28515625" customWidth="1"/>
  </cols>
  <sheetData>
    <row r="1" spans="2:7" ht="15.75" thickBot="1" x14ac:dyDescent="0.3">
      <c r="B1" s="45">
        <v>2024</v>
      </c>
      <c r="C1" s="45"/>
      <c r="D1" s="45"/>
      <c r="E1" s="45"/>
      <c r="F1" s="45"/>
      <c r="G1" s="45"/>
    </row>
    <row r="2" spans="2:7" ht="15.75" thickTop="1" x14ac:dyDescent="0.25">
      <c r="B2" s="56" t="s">
        <v>0</v>
      </c>
      <c r="C2" s="59" t="s">
        <v>1</v>
      </c>
      <c r="D2" s="59"/>
      <c r="E2" s="59" t="s">
        <v>15</v>
      </c>
      <c r="F2" s="62" t="s">
        <v>18</v>
      </c>
      <c r="G2" s="63"/>
    </row>
    <row r="3" spans="2:7" x14ac:dyDescent="0.25">
      <c r="B3" s="57"/>
      <c r="C3" s="60"/>
      <c r="D3" s="60"/>
      <c r="E3" s="60"/>
      <c r="F3" s="64"/>
      <c r="G3" s="65"/>
    </row>
    <row r="4" spans="2:7" x14ac:dyDescent="0.25">
      <c r="B4" s="58"/>
      <c r="C4" s="61"/>
      <c r="D4" s="61"/>
      <c r="E4" s="61"/>
      <c r="F4" s="40" t="s">
        <v>16</v>
      </c>
      <c r="G4" s="41" t="s">
        <v>17</v>
      </c>
    </row>
    <row r="5" spans="2:7" x14ac:dyDescent="0.25">
      <c r="B5" s="7">
        <v>1</v>
      </c>
      <c r="C5" s="8" t="s">
        <v>2</v>
      </c>
      <c r="D5" s="9" t="s">
        <v>3</v>
      </c>
      <c r="E5" s="26">
        <v>8694</v>
      </c>
      <c r="F5" s="36">
        <v>32.58</v>
      </c>
      <c r="G5" s="36">
        <v>32.770000000000003</v>
      </c>
    </row>
    <row r="6" spans="2:7" x14ac:dyDescent="0.25">
      <c r="B6" s="13">
        <v>2</v>
      </c>
      <c r="C6" s="14" t="s">
        <v>2</v>
      </c>
      <c r="D6" s="15" t="s">
        <v>4</v>
      </c>
      <c r="E6" s="30">
        <v>328</v>
      </c>
      <c r="F6" s="37">
        <v>3.94</v>
      </c>
      <c r="G6" s="37">
        <v>3.96</v>
      </c>
    </row>
    <row r="7" spans="2:7" x14ac:dyDescent="0.25">
      <c r="B7" s="13">
        <v>3</v>
      </c>
      <c r="C7" s="14" t="s">
        <v>2</v>
      </c>
      <c r="D7" s="15" t="s">
        <v>5</v>
      </c>
      <c r="E7" s="30">
        <v>13862</v>
      </c>
      <c r="F7" s="37">
        <v>39.979999999999997</v>
      </c>
      <c r="G7" s="37">
        <v>40.21</v>
      </c>
    </row>
    <row r="8" spans="2:7" x14ac:dyDescent="0.25">
      <c r="B8" s="13">
        <v>4</v>
      </c>
      <c r="C8" s="14" t="s">
        <v>2</v>
      </c>
      <c r="D8" s="15" t="s">
        <v>6</v>
      </c>
      <c r="E8" s="30">
        <v>1836</v>
      </c>
      <c r="F8" s="37">
        <v>6.78</v>
      </c>
      <c r="G8" s="37">
        <v>6.82</v>
      </c>
    </row>
    <row r="9" spans="2:7" x14ac:dyDescent="0.25">
      <c r="B9" s="13">
        <v>5</v>
      </c>
      <c r="C9" s="14" t="s">
        <v>2</v>
      </c>
      <c r="D9" s="15" t="s">
        <v>7</v>
      </c>
      <c r="E9" s="30">
        <v>1537</v>
      </c>
      <c r="F9" s="37">
        <v>11.43</v>
      </c>
      <c r="G9" s="37">
        <v>11.49</v>
      </c>
    </row>
    <row r="10" spans="2:7" x14ac:dyDescent="0.25">
      <c r="B10" s="13">
        <v>6</v>
      </c>
      <c r="C10" s="14" t="s">
        <v>2</v>
      </c>
      <c r="D10" s="15" t="s">
        <v>8</v>
      </c>
      <c r="E10" s="30">
        <v>1307</v>
      </c>
      <c r="F10" s="37">
        <v>8.09</v>
      </c>
      <c r="G10" s="37">
        <v>8.1300000000000008</v>
      </c>
    </row>
    <row r="11" spans="2:7" x14ac:dyDescent="0.25">
      <c r="B11" s="13">
        <v>7</v>
      </c>
      <c r="C11" s="14" t="s">
        <v>2</v>
      </c>
      <c r="D11" s="15" t="s">
        <v>9</v>
      </c>
      <c r="E11" s="30">
        <v>6333</v>
      </c>
      <c r="F11" s="37">
        <v>22.86</v>
      </c>
      <c r="G11" s="37">
        <v>22.99</v>
      </c>
    </row>
    <row r="12" spans="2:7" x14ac:dyDescent="0.25">
      <c r="B12" s="13">
        <v>8</v>
      </c>
      <c r="C12" s="14" t="s">
        <v>2</v>
      </c>
      <c r="D12" s="15" t="s">
        <v>10</v>
      </c>
      <c r="E12" s="30">
        <v>2788</v>
      </c>
      <c r="F12" s="37">
        <v>13.77</v>
      </c>
      <c r="G12" s="37">
        <v>13.85</v>
      </c>
    </row>
    <row r="13" spans="2:7" x14ac:dyDescent="0.25">
      <c r="B13" s="13">
        <v>9</v>
      </c>
      <c r="C13" s="14" t="s">
        <v>2</v>
      </c>
      <c r="D13" s="15" t="s">
        <v>11</v>
      </c>
      <c r="E13" s="30">
        <v>1227</v>
      </c>
      <c r="F13" s="37">
        <v>8.3800000000000008</v>
      </c>
      <c r="G13" s="37">
        <v>8.43</v>
      </c>
    </row>
    <row r="14" spans="2:7" x14ac:dyDescent="0.25">
      <c r="B14" s="13">
        <v>10</v>
      </c>
      <c r="C14" s="14" t="s">
        <v>2</v>
      </c>
      <c r="D14" s="15" t="s">
        <v>12</v>
      </c>
      <c r="E14" s="30">
        <v>3378</v>
      </c>
      <c r="F14" s="37">
        <v>20.84</v>
      </c>
      <c r="G14" s="37">
        <v>20.96</v>
      </c>
    </row>
    <row r="15" spans="2:7" x14ac:dyDescent="0.25">
      <c r="B15" s="13">
        <v>11</v>
      </c>
      <c r="C15" s="14" t="s">
        <v>2</v>
      </c>
      <c r="D15" s="15" t="s">
        <v>13</v>
      </c>
      <c r="E15" s="30">
        <v>0</v>
      </c>
      <c r="F15" s="37">
        <v>0</v>
      </c>
      <c r="G15" s="37">
        <v>0</v>
      </c>
    </row>
    <row r="16" spans="2:7" x14ac:dyDescent="0.25">
      <c r="B16" s="19">
        <v>12</v>
      </c>
      <c r="C16" s="20" t="s">
        <v>2</v>
      </c>
      <c r="D16" s="21" t="s">
        <v>14</v>
      </c>
      <c r="E16" s="28">
        <v>730</v>
      </c>
      <c r="F16" s="38">
        <v>4.41</v>
      </c>
      <c r="G16" s="38">
        <v>4.4400000000000004</v>
      </c>
    </row>
    <row r="17" spans="2:7" ht="15.75" thickBot="1" x14ac:dyDescent="0.3">
      <c r="B17" s="3"/>
      <c r="C17" s="43" t="s">
        <v>19</v>
      </c>
      <c r="D17" s="43"/>
      <c r="E17" s="4">
        <f>SUM(E5:E16)</f>
        <v>42020</v>
      </c>
      <c r="F17" s="39">
        <v>17.37</v>
      </c>
      <c r="G17" s="39">
        <v>18.600000000000001</v>
      </c>
    </row>
    <row r="18" spans="2:7" ht="15.75" thickTop="1" x14ac:dyDescent="0.25"/>
  </sheetData>
  <mergeCells count="6">
    <mergeCell ref="C17:D17"/>
    <mergeCell ref="B1:G1"/>
    <mergeCell ref="B2:B4"/>
    <mergeCell ref="C2:D4"/>
    <mergeCell ref="E2:E4"/>
    <mergeCell ref="F2:G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72613-CC46-486A-B9A0-B2A5DC0A9843}">
  <dimension ref="B1:E18"/>
  <sheetViews>
    <sheetView tabSelected="1" zoomScale="145" zoomScaleNormal="145" workbookViewId="0">
      <selection activeCell="J4" sqref="J4"/>
    </sheetView>
  </sheetViews>
  <sheetFormatPr defaultRowHeight="15" x14ac:dyDescent="0.25"/>
  <cols>
    <col min="2" max="2" width="20.140625" customWidth="1"/>
    <col min="3" max="3" width="10.28515625" customWidth="1"/>
    <col min="4" max="4" width="11.140625" customWidth="1"/>
    <col min="5" max="5" width="12.28515625" customWidth="1"/>
  </cols>
  <sheetData>
    <row r="1" spans="2:5" ht="15.75" thickBot="1" x14ac:dyDescent="0.3">
      <c r="B1" s="73" t="s">
        <v>22</v>
      </c>
      <c r="C1" s="73"/>
      <c r="D1" s="73"/>
      <c r="E1" s="73"/>
    </row>
    <row r="2" spans="2:5" ht="15.75" thickTop="1" x14ac:dyDescent="0.25">
      <c r="B2" s="59" t="s">
        <v>35</v>
      </c>
      <c r="C2" s="59" t="s">
        <v>15</v>
      </c>
      <c r="D2" s="66" t="s">
        <v>18</v>
      </c>
      <c r="E2" s="67"/>
    </row>
    <row r="3" spans="2:5" x14ac:dyDescent="0.25">
      <c r="B3" s="60"/>
      <c r="C3" s="60"/>
      <c r="D3" s="68"/>
      <c r="E3" s="69"/>
    </row>
    <row r="4" spans="2:5" x14ac:dyDescent="0.25">
      <c r="B4" s="61"/>
      <c r="C4" s="61"/>
      <c r="D4" s="40" t="s">
        <v>16</v>
      </c>
      <c r="E4" s="41" t="s">
        <v>17</v>
      </c>
    </row>
    <row r="5" spans="2:5" x14ac:dyDescent="0.25">
      <c r="B5" s="70" t="s">
        <v>23</v>
      </c>
      <c r="C5" s="26">
        <v>0</v>
      </c>
      <c r="D5" s="36">
        <v>0</v>
      </c>
      <c r="E5" s="36">
        <v>0</v>
      </c>
    </row>
    <row r="6" spans="2:5" x14ac:dyDescent="0.25">
      <c r="B6" s="71" t="s">
        <v>24</v>
      </c>
      <c r="C6" s="30">
        <v>329</v>
      </c>
      <c r="D6" s="37">
        <v>3.76</v>
      </c>
      <c r="E6" s="37">
        <v>3.77</v>
      </c>
    </row>
    <row r="7" spans="2:5" x14ac:dyDescent="0.25">
      <c r="B7" s="71" t="s">
        <v>25</v>
      </c>
      <c r="C7" s="30">
        <v>3381</v>
      </c>
      <c r="D7" s="37">
        <v>18.84</v>
      </c>
      <c r="E7" s="37">
        <v>18.89</v>
      </c>
    </row>
    <row r="8" spans="2:5" x14ac:dyDescent="0.25">
      <c r="B8" s="71" t="s">
        <v>26</v>
      </c>
      <c r="C8" s="30">
        <v>8739</v>
      </c>
      <c r="D8" s="37">
        <v>32.119999999999997</v>
      </c>
      <c r="E8" s="37">
        <v>32.200000000000003</v>
      </c>
    </row>
    <row r="9" spans="2:5" x14ac:dyDescent="0.25">
      <c r="B9" s="71" t="s">
        <v>27</v>
      </c>
      <c r="C9" s="30">
        <v>1228</v>
      </c>
      <c r="D9" s="37">
        <v>8.19</v>
      </c>
      <c r="E9" s="37">
        <v>8.2100000000000009</v>
      </c>
    </row>
    <row r="10" spans="2:5" x14ac:dyDescent="0.25">
      <c r="B10" s="71" t="s">
        <v>28</v>
      </c>
      <c r="C10" s="30">
        <v>1512</v>
      </c>
      <c r="D10" s="37">
        <v>10.97</v>
      </c>
      <c r="E10" s="37">
        <v>11</v>
      </c>
    </row>
    <row r="11" spans="2:5" x14ac:dyDescent="0.25">
      <c r="B11" s="71" t="s">
        <v>29</v>
      </c>
      <c r="C11" s="30">
        <v>1245</v>
      </c>
      <c r="D11" s="37">
        <v>7.41</v>
      </c>
      <c r="E11" s="37">
        <v>7.43</v>
      </c>
    </row>
    <row r="12" spans="2:5" x14ac:dyDescent="0.25">
      <c r="B12" s="71" t="s">
        <v>30</v>
      </c>
      <c r="C12" s="30">
        <v>1957</v>
      </c>
      <c r="D12" s="37">
        <v>7.56</v>
      </c>
      <c r="E12" s="37">
        <v>7.58</v>
      </c>
    </row>
    <row r="13" spans="2:5" x14ac:dyDescent="0.25">
      <c r="B13" s="71" t="s">
        <v>31</v>
      </c>
      <c r="C13" s="30">
        <v>14148</v>
      </c>
      <c r="D13" s="37">
        <v>41.49</v>
      </c>
      <c r="E13" s="37">
        <v>42.08</v>
      </c>
    </row>
    <row r="14" spans="2:5" x14ac:dyDescent="0.25">
      <c r="B14" s="71" t="s">
        <v>32</v>
      </c>
      <c r="C14" s="30">
        <v>3006</v>
      </c>
      <c r="D14" s="37">
        <v>15.63</v>
      </c>
      <c r="E14" s="37">
        <v>15.67</v>
      </c>
    </row>
    <row r="15" spans="2:5" x14ac:dyDescent="0.25">
      <c r="B15" s="71" t="s">
        <v>34</v>
      </c>
      <c r="C15" s="30">
        <v>920</v>
      </c>
      <c r="D15" s="37">
        <v>5.85</v>
      </c>
      <c r="E15" s="37">
        <v>5.87</v>
      </c>
    </row>
    <row r="16" spans="2:5" x14ac:dyDescent="0.25">
      <c r="B16" s="72" t="s">
        <v>33</v>
      </c>
      <c r="C16" s="28">
        <v>6379</v>
      </c>
      <c r="D16" s="38">
        <v>23.39</v>
      </c>
      <c r="E16" s="38">
        <v>23.45</v>
      </c>
    </row>
    <row r="17" spans="2:5" ht="15.75" thickBot="1" x14ac:dyDescent="0.3">
      <c r="B17" s="42" t="s">
        <v>36</v>
      </c>
      <c r="C17" s="4">
        <f>SUM(C5:C16)</f>
        <v>42844</v>
      </c>
      <c r="D17" s="39">
        <v>17.63</v>
      </c>
      <c r="E17" s="39">
        <v>18.87</v>
      </c>
    </row>
    <row r="18" spans="2:5" ht="15.75" thickTop="1" x14ac:dyDescent="0.25"/>
  </sheetData>
  <mergeCells count="4">
    <mergeCell ref="D2:E3"/>
    <mergeCell ref="C2:C4"/>
    <mergeCell ref="B2:B4"/>
    <mergeCell ref="B1:E1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2021</vt:lpstr>
      <vt:lpstr>2022</vt:lpstr>
      <vt:lpstr>2023</vt:lpstr>
      <vt:lpstr>2024</vt:lpstr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alvinmuhammad2@gmail.com</cp:lastModifiedBy>
  <cp:lastPrinted>2026-01-26T03:03:20Z</cp:lastPrinted>
  <dcterms:created xsi:type="dcterms:W3CDTF">2022-04-27T04:19:54Z</dcterms:created>
  <dcterms:modified xsi:type="dcterms:W3CDTF">2026-02-04T04:16:28Z</dcterms:modified>
</cp:coreProperties>
</file>