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PPID\"/>
    </mc:Choice>
  </mc:AlternateContent>
  <bookViews>
    <workbookView xWindow="0" yWindow="0" windowWidth="10560" windowHeight="8304"/>
  </bookViews>
  <sheets>
    <sheet name="Realisasi Tahap I" sheetId="1" r:id="rId1"/>
    <sheet name="Realisasi Tahap 2" sheetId="2" r:id="rId2"/>
    <sheet name="Realisasi Tahap 3" sheetId="3" r:id="rId3"/>
  </sheets>
  <externalReferences>
    <externalReference r:id="rId4"/>
  </externalReferences>
  <definedNames>
    <definedName name="_xlnm.Print_Area" localSheetId="1">'Realisasi Tahap 2'!$A$1:$J$73</definedName>
    <definedName name="_xlnm.Print_Area" localSheetId="2">'Realisasi Tahap 3'!$A$1:$J$71</definedName>
    <definedName name="_xlnm.Print_Area" localSheetId="0">'Realisasi Tahap I'!$A$1:$J$84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3" l="1"/>
  <c r="I76" i="3"/>
  <c r="I75" i="3"/>
  <c r="I74" i="3"/>
  <c r="I73" i="3"/>
  <c r="H73" i="3"/>
  <c r="G73" i="3"/>
  <c r="I71" i="3"/>
  <c r="I70" i="3"/>
  <c r="H70" i="3"/>
  <c r="G70" i="3"/>
  <c r="I68" i="3"/>
  <c r="I67" i="3"/>
  <c r="H67" i="3"/>
  <c r="G67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H48" i="3"/>
  <c r="G48" i="3"/>
  <c r="G47" i="3" s="1"/>
  <c r="I47" i="3" s="1"/>
  <c r="H47" i="3"/>
  <c r="G46" i="3"/>
  <c r="I46" i="3" s="1"/>
  <c r="I45" i="3"/>
  <c r="H45" i="3"/>
  <c r="G45" i="3"/>
  <c r="H44" i="3"/>
  <c r="I44" i="3" s="1"/>
  <c r="G44" i="3"/>
  <c r="H43" i="3"/>
  <c r="H42" i="3" s="1"/>
  <c r="G43" i="3"/>
  <c r="I43" i="3" s="1"/>
  <c r="I41" i="3"/>
  <c r="H41" i="3"/>
  <c r="G41" i="3"/>
  <c r="G40" i="3"/>
  <c r="I40" i="3" s="1"/>
  <c r="H39" i="3"/>
  <c r="G39" i="3"/>
  <c r="I39" i="3" s="1"/>
  <c r="I38" i="3"/>
  <c r="H38" i="3"/>
  <c r="G38" i="3"/>
  <c r="H37" i="3"/>
  <c r="I37" i="3" s="1"/>
  <c r="G37" i="3"/>
  <c r="G36" i="3"/>
  <c r="H35" i="3"/>
  <c r="G35" i="3"/>
  <c r="I35" i="3" s="1"/>
  <c r="I34" i="3"/>
  <c r="G34" i="3"/>
  <c r="H33" i="3"/>
  <c r="G33" i="3"/>
  <c r="I33" i="3" s="1"/>
  <c r="H32" i="3"/>
  <c r="G32" i="3"/>
  <c r="I32" i="3" s="1"/>
  <c r="I31" i="3"/>
  <c r="H31" i="3"/>
  <c r="G31" i="3"/>
  <c r="H30" i="3"/>
  <c r="H29" i="3"/>
  <c r="G29" i="3"/>
  <c r="I29" i="3" s="1"/>
  <c r="I28" i="3"/>
  <c r="G28" i="3"/>
  <c r="H27" i="3"/>
  <c r="I27" i="3" s="1"/>
  <c r="G27" i="3"/>
  <c r="H26" i="3"/>
  <c r="H24" i="3" s="1"/>
  <c r="G26" i="3"/>
  <c r="I26" i="3" s="1"/>
  <c r="H25" i="3"/>
  <c r="G25" i="3"/>
  <c r="I25" i="3" s="1"/>
  <c r="H23" i="3"/>
  <c r="I23" i="3" s="1"/>
  <c r="G23" i="3"/>
  <c r="G22" i="3"/>
  <c r="I22" i="3" s="1"/>
  <c r="I21" i="3"/>
  <c r="H21" i="3"/>
  <c r="G21" i="3"/>
  <c r="H20" i="3"/>
  <c r="I20" i="3" s="1"/>
  <c r="G20" i="3"/>
  <c r="H19" i="3"/>
  <c r="H18" i="3" s="1"/>
  <c r="G19" i="3"/>
  <c r="I19" i="3" s="1"/>
  <c r="I65" i="2"/>
  <c r="I64" i="2"/>
  <c r="H63" i="2"/>
  <c r="G63" i="2"/>
  <c r="I63" i="2" s="1"/>
  <c r="H61" i="2"/>
  <c r="C61" i="2"/>
  <c r="I60" i="2"/>
  <c r="H59" i="2"/>
  <c r="G59" i="2"/>
  <c r="I57" i="2"/>
  <c r="H56" i="2"/>
  <c r="G56" i="2"/>
  <c r="I56" i="2" s="1"/>
  <c r="I54" i="2"/>
  <c r="C54" i="2"/>
  <c r="I53" i="2"/>
  <c r="I52" i="2"/>
  <c r="I51" i="2"/>
  <c r="I50" i="2"/>
  <c r="I49" i="2"/>
  <c r="H48" i="2"/>
  <c r="H47" i="2" s="1"/>
  <c r="I47" i="2" s="1"/>
  <c r="G48" i="2"/>
  <c r="I48" i="2" s="1"/>
  <c r="G47" i="2"/>
  <c r="G46" i="2"/>
  <c r="I46" i="2" s="1"/>
  <c r="H45" i="2"/>
  <c r="G45" i="2"/>
  <c r="I45" i="2" s="1"/>
  <c r="I44" i="2"/>
  <c r="H44" i="2"/>
  <c r="G44" i="2"/>
  <c r="H43" i="2"/>
  <c r="I43" i="2" s="1"/>
  <c r="G43" i="2"/>
  <c r="G42" i="2"/>
  <c r="H41" i="2"/>
  <c r="G41" i="2"/>
  <c r="I41" i="2" s="1"/>
  <c r="I40" i="2"/>
  <c r="G40" i="2"/>
  <c r="H39" i="2"/>
  <c r="G39" i="2"/>
  <c r="I39" i="2" s="1"/>
  <c r="H38" i="2"/>
  <c r="G38" i="2"/>
  <c r="I38" i="2" s="1"/>
  <c r="I37" i="2"/>
  <c r="H37" i="2"/>
  <c r="G37" i="2"/>
  <c r="G36" i="2" s="1"/>
  <c r="I36" i="2" s="1"/>
  <c r="H36" i="2"/>
  <c r="H35" i="2"/>
  <c r="G35" i="2"/>
  <c r="I35" i="2" s="1"/>
  <c r="G34" i="2"/>
  <c r="I34" i="2" s="1"/>
  <c r="H33" i="2"/>
  <c r="I33" i="2" s="1"/>
  <c r="G33" i="2"/>
  <c r="H32" i="2"/>
  <c r="G32" i="2"/>
  <c r="G30" i="2" s="1"/>
  <c r="I30" i="2" s="1"/>
  <c r="H31" i="2"/>
  <c r="H30" i="2" s="1"/>
  <c r="G31" i="2"/>
  <c r="I31" i="2" s="1"/>
  <c r="H29" i="2"/>
  <c r="I29" i="2" s="1"/>
  <c r="G29" i="2"/>
  <c r="I28" i="2"/>
  <c r="G28" i="2"/>
  <c r="I27" i="2"/>
  <c r="H27" i="2"/>
  <c r="G27" i="2"/>
  <c r="H26" i="2"/>
  <c r="H24" i="2" s="1"/>
  <c r="G26" i="2"/>
  <c r="H25" i="2"/>
  <c r="G25" i="2"/>
  <c r="I25" i="2" s="1"/>
  <c r="I23" i="2"/>
  <c r="H23" i="2"/>
  <c r="G23" i="2"/>
  <c r="G22" i="2"/>
  <c r="I22" i="2" s="1"/>
  <c r="H21" i="2"/>
  <c r="G21" i="2"/>
  <c r="I21" i="2" s="1"/>
  <c r="I20" i="2"/>
  <c r="H20" i="2"/>
  <c r="G20" i="2"/>
  <c r="H19" i="2"/>
  <c r="I19" i="2" s="1"/>
  <c r="G19" i="2"/>
  <c r="G18" i="2"/>
  <c r="P6" i="2"/>
  <c r="H74" i="1"/>
  <c r="G74" i="1"/>
  <c r="H71" i="1"/>
  <c r="G71" i="1"/>
  <c r="H68" i="1"/>
  <c r="G68" i="1"/>
  <c r="I64" i="1"/>
  <c r="H48" i="1"/>
  <c r="G48" i="1"/>
  <c r="G47" i="1" s="1"/>
  <c r="G46" i="1"/>
  <c r="H45" i="1"/>
  <c r="G45" i="1"/>
  <c r="H44" i="1"/>
  <c r="G44" i="1"/>
  <c r="H43" i="1"/>
  <c r="H42" i="1" s="1"/>
  <c r="G43" i="1"/>
  <c r="G42" i="1"/>
  <c r="I41" i="1"/>
  <c r="G41" i="1"/>
  <c r="I40" i="1"/>
  <c r="G40" i="1"/>
  <c r="G36" i="1" s="1"/>
  <c r="I39" i="1"/>
  <c r="G39" i="1"/>
  <c r="I38" i="1"/>
  <c r="I36" i="1" s="1"/>
  <c r="G38" i="1"/>
  <c r="I37" i="1"/>
  <c r="G37" i="1"/>
  <c r="H35" i="1"/>
  <c r="G35" i="1"/>
  <c r="H34" i="1"/>
  <c r="G34" i="1"/>
  <c r="H33" i="1"/>
  <c r="G33" i="1"/>
  <c r="H32" i="1"/>
  <c r="H30" i="1" s="1"/>
  <c r="G32" i="1"/>
  <c r="H31" i="1"/>
  <c r="G31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G17" i="1" s="1"/>
  <c r="G16" i="1" s="1"/>
  <c r="G78" i="1" s="1"/>
  <c r="H17" i="3" l="1"/>
  <c r="H16" i="3" s="1"/>
  <c r="H79" i="3" s="1"/>
  <c r="G18" i="3"/>
  <c r="H36" i="3"/>
  <c r="I36" i="3" s="1"/>
  <c r="G42" i="3"/>
  <c r="I42" i="3" s="1"/>
  <c r="G24" i="3"/>
  <c r="I24" i="3" s="1"/>
  <c r="G30" i="3"/>
  <c r="I30" i="3" s="1"/>
  <c r="I18" i="2"/>
  <c r="I42" i="2"/>
  <c r="H18" i="2"/>
  <c r="H17" i="2" s="1"/>
  <c r="H16" i="2" s="1"/>
  <c r="H67" i="2" s="1"/>
  <c r="G24" i="2"/>
  <c r="I24" i="2" s="1"/>
  <c r="I26" i="2"/>
  <c r="H42" i="2"/>
  <c r="I32" i="2"/>
  <c r="H17" i="1"/>
  <c r="H16" i="1" s="1"/>
  <c r="H78" i="1" s="1"/>
  <c r="I78" i="1" s="1"/>
  <c r="I42" i="1"/>
  <c r="I18" i="3" l="1"/>
  <c r="G17" i="3"/>
  <c r="G17" i="2"/>
  <c r="G16" i="3" l="1"/>
  <c r="I17" i="3"/>
  <c r="I17" i="2"/>
  <c r="G16" i="2"/>
  <c r="I16" i="3" l="1"/>
  <c r="G79" i="3"/>
  <c r="I79" i="3" s="1"/>
  <c r="G67" i="2"/>
  <c r="I67" i="2" s="1"/>
  <c r="I16" i="2"/>
</calcChain>
</file>

<file path=xl/sharedStrings.xml><?xml version="1.0" encoding="utf-8"?>
<sst xmlns="http://schemas.openxmlformats.org/spreadsheetml/2006/main" count="392" uniqueCount="123">
  <si>
    <t>PEMERINTAH KABUPATEN SUKOHARJO</t>
  </si>
  <si>
    <t>KECAMATAN BENDOSARI</t>
  </si>
  <si>
    <t>DESA MOJOREJO</t>
  </si>
  <si>
    <t>Jln. Raya Mulur - Jumapolo     Kode Pos  57572</t>
  </si>
  <si>
    <t>LAPORAN REALISASI PENGGUNAAN ADD TAHAP I (30%)</t>
  </si>
  <si>
    <t>Nama Bantuan                : Bantuan ADD Tahap I ( 30% )</t>
  </si>
  <si>
    <t xml:space="preserve">Jumlah Dana                    : Rp. 181.991.000,- (Seratus Delapan Puluh Satu Juta Smbilan Ratus  </t>
  </si>
  <si>
    <t xml:space="preserve">                                               Sembilan Puluh Satu Ribu Rupiah) </t>
  </si>
  <si>
    <t>Lokasi Kegiatan              : Desa Mojorejo Kecamatan Bendosari</t>
  </si>
  <si>
    <t>Tahun Anggaran             : 2018</t>
  </si>
  <si>
    <t>NO</t>
  </si>
  <si>
    <t>Uraian Belanja</t>
  </si>
  <si>
    <t>Rencana</t>
  </si>
  <si>
    <t>Realisasi</t>
  </si>
  <si>
    <t>Selisih</t>
  </si>
  <si>
    <t>Ket</t>
  </si>
  <si>
    <t>Rp</t>
  </si>
  <si>
    <t>A.</t>
  </si>
  <si>
    <t>BIDANG PENYELENGGARAAN PEMERINTAH DESA</t>
  </si>
  <si>
    <t>1.</t>
  </si>
  <si>
    <t xml:space="preserve">Pembayaran Penghasilan Tetap dan Tunjangan </t>
  </si>
  <si>
    <t>a.</t>
  </si>
  <si>
    <t>Penghasilan Tetap Kepala Desa dan Perangkat Desa</t>
  </si>
  <si>
    <t>Penghasilan Tetap Kepala Desa</t>
  </si>
  <si>
    <t>2.</t>
  </si>
  <si>
    <t>Penghasilan  Tetap Sekretaris Desa</t>
  </si>
  <si>
    <t>3.</t>
  </si>
  <si>
    <t>Penghasilan Tetap 3 Kepala Urusan</t>
  </si>
  <si>
    <t>4.</t>
  </si>
  <si>
    <t>Penghasilan Tetap 3 Kepala Kasi</t>
  </si>
  <si>
    <t>5.</t>
  </si>
  <si>
    <t>Penghasilan Tetap 3 Kepala Dusun</t>
  </si>
  <si>
    <t>b.</t>
  </si>
  <si>
    <t>Tunjangan Kepala Desa dan Perangkat Desa</t>
  </si>
  <si>
    <t>Tunjangan Penghasilan Kepala Desa</t>
  </si>
  <si>
    <t>Tunjangan Penghasilan Sekretaris Desa</t>
  </si>
  <si>
    <t>Tunjangan Penghasilan 3 Kepala Urusan</t>
  </si>
  <si>
    <t>Tunjangan Penghasilan 3 Kepala Kasi</t>
  </si>
  <si>
    <t>Tunjangan Penghasilan 3 Kepala Dusun</t>
  </si>
  <si>
    <t>c.</t>
  </si>
  <si>
    <t>Jaminan Kesehatan</t>
  </si>
  <si>
    <t>Jaminan Kesehatan Kepala Desa</t>
  </si>
  <si>
    <t>Jaminan Kesehatan Sekretaris Desa</t>
  </si>
  <si>
    <t>Jaminan Kesehatan 3 Kepala Urusan</t>
  </si>
  <si>
    <t>Jaminan Kesehatan 3 Kepala Kasi</t>
  </si>
  <si>
    <t>Jaminan Kesehatan 3 Kepala Dusun</t>
  </si>
  <si>
    <t>d.</t>
  </si>
  <si>
    <t>Jaminan Ketenagakerjaan</t>
  </si>
  <si>
    <t>Jaminan Ketenagakerjaan Kepala Desa</t>
  </si>
  <si>
    <t>Jaminan Ketenagakerjaan Sekretaris Desa</t>
  </si>
  <si>
    <t>Jaminan Ketenagakerjaan 3 Kepala Urusan</t>
  </si>
  <si>
    <t>Jaminan Ketenagakerjaan 3 Kepala Kasi</t>
  </si>
  <si>
    <t>Jaminan Ketenagakerjaan 3 Kepala Dusun</t>
  </si>
  <si>
    <t>e.</t>
  </si>
  <si>
    <t>Tunjangan BPD dan Anggotanya</t>
  </si>
  <si>
    <t>Ketua BPD</t>
  </si>
  <si>
    <t>Wakil Ketua BPD</t>
  </si>
  <si>
    <t>Sekretaris BPD</t>
  </si>
  <si>
    <t>Anggota BPD</t>
  </si>
  <si>
    <t>Operasional Pemerintah Desa</t>
  </si>
  <si>
    <t>Belanja Barang dan Jasa</t>
  </si>
  <si>
    <t>Belanja Alat Tulis Kantor</t>
  </si>
  <si>
    <t>Belanja Benda Pos dan Materai</t>
  </si>
  <si>
    <t>Belanja Fotocopy, Cetak dan Penggandaan</t>
  </si>
  <si>
    <t>Belanja Makan dan Minum Rapat / kantor</t>
  </si>
  <si>
    <t>Belanja surat kabar/majalah</t>
  </si>
  <si>
    <t>6.</t>
  </si>
  <si>
    <t>Belanja Pakaian Dinas dan Atributnya</t>
  </si>
  <si>
    <t>7.</t>
  </si>
  <si>
    <t>Belanja Alat-alat Kebersihan dan Bahan Pembersih</t>
  </si>
  <si>
    <t>8.</t>
  </si>
  <si>
    <t>Belanja Perjalanan Dinas</t>
  </si>
  <si>
    <t>9.</t>
  </si>
  <si>
    <t>Belanja Air, Listrik dan Telepon</t>
  </si>
  <si>
    <t>10.</t>
  </si>
  <si>
    <t>Honorarium Pemegang Kekuasaan Pengelola Keuangan Desa</t>
  </si>
  <si>
    <t>11.</t>
  </si>
  <si>
    <t>Honorarium PTPKD</t>
  </si>
  <si>
    <t>12.</t>
  </si>
  <si>
    <t>Honorarium Penjaga Kantor</t>
  </si>
  <si>
    <t>13</t>
  </si>
  <si>
    <t>Belanja Bahan Bakar Minyak dan Gas</t>
  </si>
  <si>
    <t>Kegiatan Penyelenggaraan Musyawarah Desa</t>
  </si>
  <si>
    <t xml:space="preserve">Kegiatan Pengelolaan Sistem Informasi Desa </t>
  </si>
  <si>
    <t>Kegiatan Pensertifikatan Tanah Kas Desa</t>
  </si>
  <si>
    <t>Operasional RT / RW</t>
  </si>
  <si>
    <t>Kegiatan Penyediaan Sarana dan Prasarana Kantor</t>
  </si>
  <si>
    <t>B</t>
  </si>
  <si>
    <t>BIDANG PELAKSANAAN PEMBANGUNAN DESA</t>
  </si>
  <si>
    <t>Pembinaan dan pengelolaan pendidikan anak usia dini</t>
  </si>
  <si>
    <t>C.</t>
  </si>
  <si>
    <t>BIDANG PEMBINAAN KEMASYARAKATAN</t>
  </si>
  <si>
    <t>Pembentukan dan Penguatan Bina Kaum Muda</t>
  </si>
  <si>
    <t>D.</t>
  </si>
  <si>
    <t>BIDANG PEMBERDAYAAN MASYARAKAT</t>
  </si>
  <si>
    <t>Peningkatan Kinerja Perangkat Desa</t>
  </si>
  <si>
    <t>Pemberantasan Sarang Nyamuk</t>
  </si>
  <si>
    <t>JUMLAH A+B+C+D (Rp)</t>
  </si>
  <si>
    <t>Mojorejo,  23 Mei 2018</t>
  </si>
  <si>
    <t>Kepala Desa Mojorejo</t>
  </si>
  <si>
    <t>SADIRAN</t>
  </si>
  <si>
    <t>LAPORAN REALISASI PENGGUNAAN ADD TAHAP II (40%)</t>
  </si>
  <si>
    <t>Nama Bantuan                : Bantuan ADD Tahap II ( 40% )</t>
  </si>
  <si>
    <t>Jumlah Dana                    : Rp. 238.136.000,- (Dua ratus tiga puluh delapan juta seratus tiga puluh enam</t>
  </si>
  <si>
    <t xml:space="preserve">                                               ribu rupiah)  </t>
  </si>
  <si>
    <t>(Rp)</t>
  </si>
  <si>
    <t>Pembinaan Organisasi Perempuan/PKK</t>
  </si>
  <si>
    <t>Pemberdayaan Posyandu, UP2K dan BKB</t>
  </si>
  <si>
    <t xml:space="preserve"> S A D I R A N </t>
  </si>
  <si>
    <t>LAPORAN REALISASI PENGGUNAAN ADD TAHAP III (30%)</t>
  </si>
  <si>
    <t>Nama Bantuan                : Bantuan ADD Tahap III ( 30% )</t>
  </si>
  <si>
    <t>Jumlah Dana                    : Rp. 183.936.800,- (Seratus delapan puluh tiga juta sembilan ratus tiga puluh enam ribu</t>
  </si>
  <si>
    <t xml:space="preserve">                                               delapan ratus rupiah)  </t>
  </si>
  <si>
    <t>Operasional BPD</t>
  </si>
  <si>
    <t>Kegiatan Penyusunan Produk Hukum Desa</t>
  </si>
  <si>
    <t xml:space="preserve">Kegiatan Penyelenggaraan Musyawarah Perencanaan Desa </t>
  </si>
  <si>
    <t>Kegiatan Penyusunan Laporan Keuangan Akhir Tahun</t>
  </si>
  <si>
    <t>Kegiatan Pemeliharaan Rutin / Berkala Kendaraan Dinas</t>
  </si>
  <si>
    <t>Kegiatan Pemilihan Kepala Desa</t>
  </si>
  <si>
    <t>Kegiatan Pembayaran PBB Tanah Kas Desa</t>
  </si>
  <si>
    <t>Kegiatan Pengangkatan dan Pelantikan BPD</t>
  </si>
  <si>
    <t xml:space="preserve">Penguatan Linmas dan Kader Siaga Trantib </t>
  </si>
  <si>
    <t>Peningkatan Kapasitas Lembaga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</si>
</sst>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_);_(@_)"/>
    <numFmt numFmtId="166" formatCode="#,000,"/>
    <numFmt numFmtId="167" formatCode="00,000,"/>
    <numFmt numFmtId="168" formatCode="00,"/>
    <numFmt numFmtId="169" formatCode="00,000.00"/>
    <numFmt numFmtId="170" formatCode="_(* #,##0.00_);_(* \(#,##0.00\);_(* &quot;-&quot;??_);_(@_)"/>
  </numFmts>
  <fonts count="48" x14ac:knownFonts="1">
    <font>
      <sz val="10"/>
      <color indexed="8"/>
      <name val="Arial"/>
    </font>
    <font>
      <b/>
      <sz val="12"/>
      <name val="Palatino Linotype"/>
      <family val="1"/>
    </font>
    <font>
      <b/>
      <sz val="14"/>
      <name val="Palatino Linotype"/>
      <family val="1"/>
    </font>
    <font>
      <b/>
      <sz val="10"/>
      <name val="Palatino Linotype"/>
      <family val="1"/>
    </font>
    <font>
      <sz val="11"/>
      <name val="Palatino Linotype"/>
      <family val="1"/>
    </font>
    <font>
      <sz val="13"/>
      <name val="Palatino Linotype"/>
      <family val="1"/>
    </font>
    <font>
      <b/>
      <sz val="11"/>
      <name val="Palatino Linotype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Palatino Linotype"/>
      <family val="1"/>
    </font>
    <font>
      <b/>
      <sz val="10"/>
      <color indexed="8"/>
      <name val="Palatino Linotype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1"/>
      <scheme val="minor"/>
    </font>
    <font>
      <b/>
      <i/>
      <sz val="8"/>
      <color indexed="8"/>
      <name val="Palatino Linotype"/>
      <family val="1"/>
    </font>
    <font>
      <b/>
      <sz val="8"/>
      <color indexed="8"/>
      <name val="Palatino Linotype"/>
      <family val="1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1"/>
      <scheme val="minor"/>
    </font>
    <font>
      <sz val="10"/>
      <name val="Palatino Linotype"/>
      <family val="1"/>
    </font>
    <font>
      <sz val="10"/>
      <color indexed="8"/>
      <name val="Palatino Linotype"/>
      <family val="1"/>
    </font>
    <font>
      <b/>
      <i/>
      <u val="singleAccounting"/>
      <sz val="10"/>
      <color indexed="8"/>
      <name val="Palatino Linotype"/>
      <family val="1"/>
    </font>
    <font>
      <i/>
      <sz val="10"/>
      <color theme="1"/>
      <name val="Calibri"/>
      <family val="2"/>
      <charset val="1"/>
      <scheme val="minor"/>
    </font>
    <font>
      <i/>
      <sz val="10"/>
      <color indexed="8"/>
      <name val="Palatino Linotype"/>
      <family val="1"/>
    </font>
    <font>
      <i/>
      <sz val="10"/>
      <name val="Palatino Linotype"/>
      <family val="1"/>
    </font>
    <font>
      <sz val="10"/>
      <color theme="1"/>
      <name val="Calibri"/>
      <family val="2"/>
      <scheme val="minor"/>
    </font>
    <font>
      <i/>
      <sz val="10"/>
      <color theme="1"/>
      <name val="Palatino Linotype"/>
      <family val="1"/>
    </font>
    <font>
      <b/>
      <i/>
      <sz val="10"/>
      <color theme="1"/>
      <name val="Palatino Linotype"/>
      <family val="1"/>
    </font>
    <font>
      <b/>
      <u/>
      <sz val="10"/>
      <color indexed="8"/>
      <name val="Palatino Linotype"/>
      <family val="1"/>
    </font>
    <font>
      <u/>
      <sz val="10"/>
      <color indexed="8"/>
      <name val="Palatino Linotype"/>
      <family val="1"/>
    </font>
    <font>
      <b/>
      <u/>
      <sz val="10"/>
      <color theme="1"/>
      <name val="Palatino Linotype"/>
      <family val="1"/>
    </font>
    <font>
      <b/>
      <i/>
      <u/>
      <sz val="10"/>
      <color indexed="8"/>
      <name val="Palatino Linotype"/>
      <family val="1"/>
    </font>
    <font>
      <b/>
      <i/>
      <u/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color theme="1"/>
      <name val="Calibri"/>
      <family val="2"/>
      <charset val="1"/>
      <scheme val="minor"/>
    </font>
    <font>
      <sz val="11"/>
      <color theme="1"/>
      <name val="Palatino Linotype"/>
      <family val="1"/>
    </font>
    <font>
      <b/>
      <i/>
      <sz val="9"/>
      <color indexed="8"/>
      <name val="Palatino Linotype"/>
      <family val="1"/>
    </font>
    <font>
      <sz val="9"/>
      <name val="Palatino Linotype"/>
      <family val="1"/>
    </font>
    <font>
      <b/>
      <sz val="9"/>
      <name val="Palatino Linotype"/>
      <family val="1"/>
    </font>
    <font>
      <b/>
      <i/>
      <u val="singleAccounting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indexed="8"/>
      <name val="Palatino Linotype"/>
      <family val="1"/>
    </font>
    <font>
      <sz val="9"/>
      <color indexed="8"/>
      <name val="Palatino Linotype"/>
      <family val="1"/>
    </font>
    <font>
      <b/>
      <sz val="9"/>
      <color indexed="8"/>
      <name val="Palatino Linotype"/>
      <family val="1"/>
    </font>
    <font>
      <b/>
      <u/>
      <sz val="9"/>
      <color indexed="8"/>
      <name val="Palatino Linotype"/>
      <family val="1"/>
    </font>
    <font>
      <b/>
      <i/>
      <u/>
      <sz val="10"/>
      <color theme="1"/>
      <name val="Calibri"/>
      <family val="2"/>
      <scheme val="minor"/>
    </font>
    <font>
      <sz val="9"/>
      <color theme="1"/>
      <name val="Palatino Linotype"/>
      <family val="1"/>
    </font>
    <font>
      <sz val="9"/>
      <color indexed="8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 indent="2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left" indent="2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center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9" fillId="0" borderId="3" xfId="2" applyFont="1" applyFill="1" applyBorder="1" applyAlignment="1" applyProtection="1">
      <alignment horizontal="center" vertical="center"/>
      <protection locked="0"/>
    </xf>
    <xf numFmtId="0" fontId="9" fillId="0" borderId="4" xfId="2" applyFont="1" applyFill="1" applyBorder="1" applyAlignment="1" applyProtection="1">
      <alignment horizontal="center" vertical="center"/>
      <protection locked="0"/>
    </xf>
    <xf numFmtId="0" fontId="9" fillId="0" borderId="5" xfId="2" applyFont="1" applyFill="1" applyBorder="1" applyAlignment="1" applyProtection="1">
      <alignment horizontal="center" vertical="center"/>
      <protection locked="0"/>
    </xf>
    <xf numFmtId="0" fontId="10" fillId="0" borderId="6" xfId="2" applyFont="1" applyFill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/>
    <xf numFmtId="0" fontId="9" fillId="0" borderId="8" xfId="2" applyFont="1" applyFill="1" applyBorder="1" applyAlignment="1" applyProtection="1">
      <alignment horizontal="center" vertical="center"/>
      <protection locked="0"/>
    </xf>
    <xf numFmtId="0" fontId="9" fillId="0" borderId="9" xfId="2" applyFont="1" applyFill="1" applyBorder="1" applyAlignment="1" applyProtection="1">
      <alignment horizontal="center" vertical="center"/>
      <protection locked="0"/>
    </xf>
    <xf numFmtId="0" fontId="9" fillId="0" borderId="10" xfId="2" applyFont="1" applyFill="1" applyBorder="1" applyAlignment="1" applyProtection="1">
      <alignment horizontal="center" vertical="center"/>
      <protection locked="0"/>
    </xf>
    <xf numFmtId="0" fontId="10" fillId="0" borderId="9" xfId="2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1" fontId="13" fillId="0" borderId="2" xfId="2" applyNumberFormat="1" applyFont="1" applyFill="1" applyBorder="1" applyAlignment="1" applyProtection="1">
      <alignment horizontal="center" vertical="center"/>
      <protection locked="0"/>
    </xf>
    <xf numFmtId="1" fontId="13" fillId="0" borderId="6" xfId="2" applyNumberFormat="1" applyFont="1" applyFill="1" applyBorder="1" applyAlignment="1" applyProtection="1">
      <alignment horizontal="center" vertical="center"/>
      <protection locked="0"/>
    </xf>
    <xf numFmtId="1" fontId="13" fillId="0" borderId="1" xfId="2" applyNumberFormat="1" applyFont="1" applyFill="1" applyBorder="1" applyAlignment="1" applyProtection="1">
      <alignment horizontal="center" vertical="center"/>
      <protection locked="0"/>
    </xf>
    <xf numFmtId="1" fontId="13" fillId="0" borderId="12" xfId="2" applyNumberFormat="1" applyFont="1" applyFill="1" applyBorder="1" applyAlignment="1" applyProtection="1">
      <alignment horizontal="center" vertical="center"/>
      <protection locked="0"/>
    </xf>
    <xf numFmtId="1" fontId="14" fillId="0" borderId="1" xfId="2" applyNumberFormat="1" applyFont="1" applyFill="1" applyBorder="1" applyAlignment="1" applyProtection="1">
      <alignment horizontal="center" vertical="center"/>
      <protection locked="0"/>
    </xf>
    <xf numFmtId="1" fontId="14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8" fillId="0" borderId="1" xfId="2" applyFont="1" applyBorder="1"/>
    <xf numFmtId="0" fontId="18" fillId="0" borderId="12" xfId="2" applyFont="1" applyBorder="1"/>
    <xf numFmtId="165" fontId="19" fillId="0" borderId="6" xfId="1" applyNumberFormat="1" applyFont="1" applyBorder="1" applyAlignment="1">
      <alignment horizontal="center"/>
    </xf>
    <xf numFmtId="165" fontId="19" fillId="0" borderId="2" xfId="1" applyNumberFormat="1" applyFont="1" applyBorder="1" applyAlignment="1">
      <alignment horizontal="center"/>
    </xf>
    <xf numFmtId="2" fontId="11" fillId="0" borderId="2" xfId="0" applyNumberFormat="1" applyFont="1" applyBorder="1"/>
    <xf numFmtId="0" fontId="20" fillId="0" borderId="2" xfId="0" applyFont="1" applyBorder="1"/>
    <xf numFmtId="0" fontId="20" fillId="0" borderId="0" xfId="0" applyFont="1"/>
    <xf numFmtId="166" fontId="9" fillId="0" borderId="2" xfId="2" applyNumberFormat="1" applyFont="1" applyFill="1" applyBorder="1" applyAlignment="1" applyProtection="1">
      <alignment horizontal="left" vertical="top"/>
      <protection locked="0"/>
    </xf>
    <xf numFmtId="166" fontId="9" fillId="0" borderId="6" xfId="2" applyNumberFormat="1" applyFont="1" applyFill="1" applyBorder="1" applyAlignment="1" applyProtection="1">
      <alignment horizontal="left" vertical="top"/>
      <protection locked="0"/>
    </xf>
    <xf numFmtId="0" fontId="9" fillId="0" borderId="1" xfId="2" applyFont="1" applyFill="1" applyBorder="1" applyAlignment="1" applyProtection="1">
      <alignment horizontal="left" vertical="top"/>
      <protection locked="0"/>
    </xf>
    <xf numFmtId="165" fontId="9" fillId="0" borderId="6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0" fontId="12" fillId="0" borderId="2" xfId="0" applyFont="1" applyBorder="1"/>
    <xf numFmtId="167" fontId="18" fillId="0" borderId="6" xfId="2" applyNumberFormat="1" applyFont="1" applyFill="1" applyBorder="1" applyAlignment="1" applyProtection="1">
      <alignment horizontal="left" vertical="top"/>
      <protection locked="0"/>
    </xf>
    <xf numFmtId="167" fontId="9" fillId="0" borderId="6" xfId="2" applyNumberFormat="1" applyFont="1" applyFill="1" applyBorder="1" applyAlignment="1" applyProtection="1">
      <alignment horizontal="left" vertical="top"/>
      <protection locked="0"/>
    </xf>
    <xf numFmtId="0" fontId="9" fillId="0" borderId="9" xfId="2" applyFont="1" applyFill="1" applyBorder="1" applyAlignment="1" applyProtection="1">
      <alignment horizontal="left" vertical="top"/>
      <protection locked="0"/>
    </xf>
    <xf numFmtId="0" fontId="9" fillId="0" borderId="1" xfId="2" applyFont="1" applyBorder="1"/>
    <xf numFmtId="0" fontId="9" fillId="0" borderId="12" xfId="2" applyFont="1" applyBorder="1"/>
    <xf numFmtId="0" fontId="18" fillId="0" borderId="6" xfId="2" applyFont="1" applyBorder="1"/>
    <xf numFmtId="0" fontId="21" fillId="0" borderId="6" xfId="2" applyFont="1" applyBorder="1"/>
    <xf numFmtId="168" fontId="21" fillId="0" borderId="1" xfId="2" applyNumberFormat="1" applyFont="1" applyFill="1" applyBorder="1" applyAlignment="1" applyProtection="1">
      <alignment horizontal="left" vertical="top"/>
      <protection locked="0"/>
    </xf>
    <xf numFmtId="0" fontId="22" fillId="0" borderId="1" xfId="0" applyFont="1" applyBorder="1"/>
    <xf numFmtId="0" fontId="21" fillId="0" borderId="1" xfId="2" applyFont="1" applyBorder="1"/>
    <xf numFmtId="0" fontId="21" fillId="0" borderId="12" xfId="2" applyFont="1" applyBorder="1"/>
    <xf numFmtId="165" fontId="21" fillId="0" borderId="6" xfId="1" applyNumberFormat="1" applyFont="1" applyFill="1" applyBorder="1" applyAlignment="1" applyProtection="1">
      <alignment horizontal="center" vertical="top"/>
      <protection locked="0"/>
    </xf>
    <xf numFmtId="165" fontId="21" fillId="0" borderId="2" xfId="1" applyNumberFormat="1" applyFont="1" applyFill="1" applyBorder="1" applyAlignment="1" applyProtection="1">
      <alignment horizontal="center" vertical="top"/>
      <protection locked="0"/>
    </xf>
    <xf numFmtId="2" fontId="23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168" fontId="21" fillId="0" borderId="1" xfId="2" quotePrefix="1" applyNumberFormat="1" applyFont="1" applyFill="1" applyBorder="1" applyAlignment="1" applyProtection="1">
      <alignment horizontal="left" vertical="top"/>
      <protection locked="0"/>
    </xf>
    <xf numFmtId="0" fontId="25" fillId="0" borderId="2" xfId="0" applyFont="1" applyBorder="1"/>
    <xf numFmtId="0" fontId="25" fillId="0" borderId="0" xfId="0" applyFont="1"/>
    <xf numFmtId="165" fontId="9" fillId="0" borderId="6" xfId="1" applyNumberFormat="1" applyFont="1" applyFill="1" applyBorder="1" applyAlignment="1" applyProtection="1">
      <alignment horizontal="center" vertical="top"/>
      <protection locked="0"/>
    </xf>
    <xf numFmtId="165" fontId="9" fillId="0" borderId="2" xfId="1" applyNumberFormat="1" applyFont="1" applyFill="1" applyBorder="1" applyAlignment="1" applyProtection="1">
      <alignment horizontal="center" vertical="top"/>
      <protection locked="0"/>
    </xf>
    <xf numFmtId="165" fontId="25" fillId="0" borderId="6" xfId="1" applyNumberFormat="1" applyFont="1" applyBorder="1"/>
    <xf numFmtId="165" fontId="25" fillId="0" borderId="2" xfId="1" applyNumberFormat="1" applyFont="1" applyBorder="1"/>
    <xf numFmtId="165" fontId="24" fillId="0" borderId="6" xfId="1" applyNumberFormat="1" applyFont="1" applyBorder="1"/>
    <xf numFmtId="165" fontId="24" fillId="0" borderId="2" xfId="1" applyNumberFormat="1" applyFont="1" applyBorder="1"/>
    <xf numFmtId="167" fontId="18" fillId="0" borderId="2" xfId="2" applyNumberFormat="1" applyFont="1" applyFill="1" applyBorder="1" applyAlignment="1" applyProtection="1">
      <alignment horizontal="left" vertical="top"/>
      <protection locked="0"/>
    </xf>
    <xf numFmtId="4" fontId="11" fillId="0" borderId="2" xfId="0" applyNumberFormat="1" applyFont="1" applyBorder="1" applyAlignment="1">
      <alignment horizontal="right"/>
    </xf>
    <xf numFmtId="0" fontId="18" fillId="0" borderId="2" xfId="2" applyFont="1" applyBorder="1"/>
    <xf numFmtId="168" fontId="21" fillId="0" borderId="6" xfId="2" applyNumberFormat="1" applyFont="1" applyFill="1" applyBorder="1" applyAlignment="1" applyProtection="1">
      <alignment horizontal="left" vertical="top"/>
      <protection locked="0"/>
    </xf>
    <xf numFmtId="0" fontId="21" fillId="0" borderId="1" xfId="2" applyFont="1" applyFill="1" applyBorder="1" applyAlignment="1" applyProtection="1">
      <alignment horizontal="left" vertical="top"/>
      <protection locked="0"/>
    </xf>
    <xf numFmtId="165" fontId="21" fillId="0" borderId="6" xfId="1" applyNumberFormat="1" applyFont="1" applyBorder="1" applyAlignment="1">
      <alignment horizontal="center"/>
    </xf>
    <xf numFmtId="165" fontId="21" fillId="0" borderId="2" xfId="1" applyNumberFormat="1" applyFont="1" applyBorder="1" applyAlignment="1">
      <alignment horizontal="center"/>
    </xf>
    <xf numFmtId="169" fontId="23" fillId="0" borderId="2" xfId="0" applyNumberFormat="1" applyFont="1" applyBorder="1" applyAlignment="1">
      <alignment horizontal="right" vertical="center"/>
    </xf>
    <xf numFmtId="0" fontId="10" fillId="0" borderId="9" xfId="2" applyFont="1" applyFill="1" applyBorder="1" applyAlignment="1" applyProtection="1">
      <alignment horizontal="left" vertical="top"/>
      <protection locked="0"/>
    </xf>
    <xf numFmtId="0" fontId="10" fillId="0" borderId="1" xfId="2" applyFont="1" applyFill="1" applyBorder="1" applyAlignment="1" applyProtection="1">
      <alignment horizontal="left" vertical="top"/>
      <protection locked="0"/>
    </xf>
    <xf numFmtId="0" fontId="10" fillId="0" borderId="12" xfId="2" applyFont="1" applyFill="1" applyBorder="1" applyAlignment="1" applyProtection="1">
      <alignment horizontal="left" vertical="top"/>
      <protection locked="0"/>
    </xf>
    <xf numFmtId="170" fontId="11" fillId="0" borderId="2" xfId="0" applyNumberFormat="1" applyFont="1" applyBorder="1"/>
    <xf numFmtId="167" fontId="18" fillId="0" borderId="6" xfId="2" applyNumberFormat="1" applyFont="1" applyFill="1" applyBorder="1" applyAlignment="1" applyProtection="1">
      <alignment horizontal="center" vertical="center"/>
      <protection locked="0"/>
    </xf>
    <xf numFmtId="167" fontId="21" fillId="0" borderId="1" xfId="2" applyNumberFormat="1" applyFont="1" applyFill="1" applyBorder="1" applyAlignment="1" applyProtection="1">
      <alignment horizontal="left" vertical="top"/>
      <protection locked="0"/>
    </xf>
    <xf numFmtId="0" fontId="21" fillId="0" borderId="1" xfId="2" applyFont="1" applyFill="1" applyBorder="1" applyAlignment="1" applyProtection="1">
      <alignment horizontal="left" vertical="top" wrapText="1"/>
      <protection locked="0"/>
    </xf>
    <xf numFmtId="0" fontId="21" fillId="0" borderId="12" xfId="2" applyFont="1" applyFill="1" applyBorder="1" applyAlignment="1" applyProtection="1">
      <alignment horizontal="left" vertical="top" wrapText="1"/>
      <protection locked="0"/>
    </xf>
    <xf numFmtId="165" fontId="21" fillId="0" borderId="6" xfId="1" applyNumberFormat="1" applyFont="1" applyBorder="1" applyAlignment="1">
      <alignment horizontal="center" vertical="center"/>
    </xf>
    <xf numFmtId="165" fontId="21" fillId="0" borderId="2" xfId="1" applyNumberFormat="1" applyFont="1" applyBorder="1" applyAlignment="1">
      <alignment horizontal="center" vertical="center"/>
    </xf>
    <xf numFmtId="167" fontId="21" fillId="0" borderId="1" xfId="2" quotePrefix="1" applyNumberFormat="1" applyFont="1" applyFill="1" applyBorder="1" applyAlignment="1" applyProtection="1">
      <alignment horizontal="left" vertical="top"/>
      <protection locked="0"/>
    </xf>
    <xf numFmtId="0" fontId="18" fillId="0" borderId="1" xfId="0" applyFont="1" applyFill="1" applyBorder="1" applyAlignment="1" applyProtection="1">
      <alignment horizontal="left" vertical="top"/>
      <protection locked="0"/>
    </xf>
    <xf numFmtId="0" fontId="10" fillId="0" borderId="6" xfId="2" applyFont="1" applyFill="1" applyBorder="1" applyAlignment="1" applyProtection="1">
      <alignment horizontal="left" vertical="top"/>
      <protection locked="0"/>
    </xf>
    <xf numFmtId="0" fontId="10" fillId="0" borderId="12" xfId="2" applyFont="1" applyBorder="1"/>
    <xf numFmtId="0" fontId="10" fillId="0" borderId="0" xfId="0" applyFont="1" applyFill="1" applyAlignment="1" applyProtection="1">
      <alignment horizontal="left" vertical="top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26" fillId="0" borderId="6" xfId="2" applyFont="1" applyBorder="1"/>
    <xf numFmtId="0" fontId="26" fillId="0" borderId="1" xfId="2" applyFont="1" applyBorder="1"/>
    <xf numFmtId="0" fontId="26" fillId="0" borderId="1" xfId="2" applyFont="1" applyFill="1" applyBorder="1" applyAlignment="1" applyProtection="1">
      <alignment horizontal="left" vertical="top"/>
      <protection locked="0"/>
    </xf>
    <xf numFmtId="0" fontId="27" fillId="0" borderId="12" xfId="2" applyFont="1" applyBorder="1"/>
    <xf numFmtId="165" fontId="28" fillId="0" borderId="1" xfId="1" applyNumberFormat="1" applyFont="1" applyBorder="1"/>
    <xf numFmtId="165" fontId="28" fillId="0" borderId="2" xfId="1" applyNumberFormat="1" applyFont="1" applyBorder="1"/>
    <xf numFmtId="0" fontId="28" fillId="0" borderId="2" xfId="0" applyFont="1" applyBorder="1"/>
    <xf numFmtId="0" fontId="28" fillId="0" borderId="0" xfId="0" applyFont="1"/>
    <xf numFmtId="165" fontId="29" fillId="0" borderId="6" xfId="1" applyNumberFormat="1" applyFont="1" applyBorder="1" applyAlignment="1">
      <alignment horizontal="center"/>
    </xf>
    <xf numFmtId="165" fontId="29" fillId="0" borderId="2" xfId="1" applyNumberFormat="1" applyFont="1" applyBorder="1" applyAlignment="1">
      <alignment horizontal="center"/>
    </xf>
    <xf numFmtId="0" fontId="30" fillId="0" borderId="2" xfId="0" applyFont="1" applyBorder="1"/>
    <xf numFmtId="0" fontId="30" fillId="0" borderId="0" xfId="0" applyFont="1"/>
    <xf numFmtId="0" fontId="10" fillId="0" borderId="6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12" xfId="2" applyFont="1" applyFill="1" applyBorder="1" applyAlignment="1" applyProtection="1">
      <alignment horizontal="center" vertical="center"/>
      <protection locked="0"/>
    </xf>
    <xf numFmtId="165" fontId="31" fillId="0" borderId="6" xfId="1" applyNumberFormat="1" applyFont="1" applyBorder="1" applyAlignment="1">
      <alignment horizontal="center" vertical="center"/>
    </xf>
    <xf numFmtId="165" fontId="31" fillId="0" borderId="2" xfId="1" applyNumberFormat="1" applyFont="1" applyBorder="1" applyAlignment="1">
      <alignment horizontal="center" vertical="center"/>
    </xf>
    <xf numFmtId="4" fontId="11" fillId="0" borderId="2" xfId="0" applyNumberFormat="1" applyFont="1" applyBorder="1"/>
    <xf numFmtId="0" fontId="31" fillId="0" borderId="2" xfId="0" applyFont="1" applyBorder="1"/>
    <xf numFmtId="0" fontId="31" fillId="0" borderId="0" xfId="0" applyFont="1"/>
    <xf numFmtId="0" fontId="10" fillId="0" borderId="0" xfId="2" applyFont="1" applyFill="1" applyBorder="1" applyAlignment="1" applyProtection="1">
      <alignment horizontal="center" vertical="center"/>
      <protection locked="0"/>
    </xf>
    <xf numFmtId="165" fontId="31" fillId="0" borderId="0" xfId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center"/>
    </xf>
    <xf numFmtId="0" fontId="33" fillId="0" borderId="0" xfId="0" applyFont="1"/>
    <xf numFmtId="165" fontId="32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1" fillId="0" borderId="0" xfId="3" applyFont="1" applyAlignment="1">
      <alignment horizontal="center" vertical="center"/>
    </xf>
    <xf numFmtId="0" fontId="8" fillId="0" borderId="0" xfId="3"/>
    <xf numFmtId="0" fontId="2" fillId="0" borderId="0" xfId="3" applyFont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4" fillId="0" borderId="0" xfId="3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left"/>
    </xf>
    <xf numFmtId="165" fontId="4" fillId="0" borderId="0" xfId="4" applyNumberFormat="1" applyFont="1" applyAlignment="1">
      <alignment horizontal="center"/>
    </xf>
    <xf numFmtId="0" fontId="5" fillId="0" borderId="0" xfId="3" applyFont="1" applyAlignment="1">
      <alignment vertical="center"/>
    </xf>
    <xf numFmtId="165" fontId="31" fillId="0" borderId="6" xfId="4" applyNumberFormat="1" applyFont="1" applyBorder="1" applyAlignment="1">
      <alignment horizontal="center" vertical="center"/>
    </xf>
    <xf numFmtId="0" fontId="6" fillId="0" borderId="0" xfId="3" applyFont="1" applyAlignment="1"/>
    <xf numFmtId="0" fontId="6" fillId="0" borderId="0" xfId="3" applyFont="1" applyAlignment="1">
      <alignment horizontal="left" indent="2"/>
    </xf>
    <xf numFmtId="0" fontId="6" fillId="0" borderId="0" xfId="3" applyFont="1" applyAlignment="1">
      <alignment horizontal="left"/>
    </xf>
    <xf numFmtId="0" fontId="6" fillId="0" borderId="0" xfId="3" applyFont="1"/>
    <xf numFmtId="0" fontId="6" fillId="0" borderId="0" xfId="3" quotePrefix="1" applyFont="1" applyAlignment="1">
      <alignment horizontal="left" indent="2"/>
    </xf>
    <xf numFmtId="0" fontId="6" fillId="0" borderId="9" xfId="3" applyFont="1" applyBorder="1" applyAlignment="1">
      <alignment horizontal="center"/>
    </xf>
    <xf numFmtId="0" fontId="8" fillId="0" borderId="0" xfId="3" applyFont="1"/>
    <xf numFmtId="165" fontId="0" fillId="0" borderId="0" xfId="4" applyNumberFormat="1" applyFont="1"/>
    <xf numFmtId="0" fontId="35" fillId="0" borderId="7" xfId="2" applyFont="1" applyFill="1" applyBorder="1" applyAlignment="1" applyProtection="1">
      <alignment horizontal="center" vertical="center"/>
      <protection locked="0"/>
    </xf>
    <xf numFmtId="0" fontId="35" fillId="0" borderId="3" xfId="2" applyFont="1" applyFill="1" applyBorder="1" applyAlignment="1" applyProtection="1">
      <alignment horizontal="center" vertical="center"/>
      <protection locked="0"/>
    </xf>
    <xf numFmtId="0" fontId="35" fillId="0" borderId="4" xfId="2" applyFont="1" applyFill="1" applyBorder="1" applyAlignment="1" applyProtection="1">
      <alignment horizontal="center" vertical="center"/>
      <protection locked="0"/>
    </xf>
    <xf numFmtId="0" fontId="35" fillId="0" borderId="5" xfId="2" applyFont="1" applyFill="1" applyBorder="1" applyAlignment="1" applyProtection="1">
      <alignment horizontal="center" vertical="center"/>
      <protection locked="0"/>
    </xf>
    <xf numFmtId="0" fontId="10" fillId="0" borderId="12" xfId="2" applyFont="1" applyFill="1" applyBorder="1" applyAlignment="1" applyProtection="1">
      <alignment horizontal="center" vertical="center"/>
      <protection locked="0"/>
    </xf>
    <xf numFmtId="0" fontId="10" fillId="0" borderId="5" xfId="2" applyFont="1" applyFill="1" applyBorder="1" applyAlignment="1" applyProtection="1">
      <alignment horizontal="center" vertical="center"/>
      <protection locked="0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165" fontId="12" fillId="0" borderId="0" xfId="4" applyNumberFormat="1" applyFont="1"/>
    <xf numFmtId="0" fontId="12" fillId="0" borderId="0" xfId="3" applyFont="1"/>
    <xf numFmtId="0" fontId="35" fillId="0" borderId="11" xfId="2" applyFont="1" applyFill="1" applyBorder="1" applyAlignment="1" applyProtection="1">
      <alignment horizontal="center" vertical="center"/>
      <protection locked="0"/>
    </xf>
    <xf numFmtId="0" fontId="35" fillId="0" borderId="8" xfId="2" applyFont="1" applyFill="1" applyBorder="1" applyAlignment="1" applyProtection="1">
      <alignment horizontal="center" vertical="center"/>
      <protection locked="0"/>
    </xf>
    <xf numFmtId="0" fontId="35" fillId="0" borderId="9" xfId="2" applyFont="1" applyFill="1" applyBorder="1" applyAlignment="1" applyProtection="1">
      <alignment horizontal="center" vertical="center"/>
      <protection locked="0"/>
    </xf>
    <xf numFmtId="0" fontId="35" fillId="0" borderId="10" xfId="2" applyFont="1" applyFill="1" applyBorder="1" applyAlignment="1" applyProtection="1">
      <alignment horizontal="center" vertical="center"/>
      <protection locked="0"/>
    </xf>
    <xf numFmtId="0" fontId="10" fillId="0" borderId="11" xfId="2" applyFont="1" applyFill="1" applyBorder="1" applyAlignment="1" applyProtection="1">
      <alignment horizontal="center" vertical="center"/>
      <protection locked="0"/>
    </xf>
    <xf numFmtId="165" fontId="16" fillId="0" borderId="0" xfId="4" applyNumberFormat="1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36" fillId="0" borderId="2" xfId="3" applyFont="1" applyFill="1" applyBorder="1" applyAlignment="1">
      <alignment horizontal="left"/>
    </xf>
    <xf numFmtId="0" fontId="37" fillId="0" borderId="6" xfId="3" applyFont="1" applyFill="1" applyBorder="1" applyAlignment="1">
      <alignment horizontal="left"/>
    </xf>
    <xf numFmtId="0" fontId="37" fillId="0" borderId="4" xfId="3" applyFont="1" applyFill="1" applyBorder="1" applyAlignment="1">
      <alignment horizontal="left"/>
    </xf>
    <xf numFmtId="0" fontId="17" fillId="0" borderId="1" xfId="3" applyFont="1" applyFill="1" applyBorder="1" applyAlignment="1">
      <alignment horizontal="center"/>
    </xf>
    <xf numFmtId="165" fontId="19" fillId="0" borderId="2" xfId="4" applyNumberFormat="1" applyFont="1" applyBorder="1" applyAlignment="1">
      <alignment horizontal="center"/>
    </xf>
    <xf numFmtId="165" fontId="19" fillId="0" borderId="6" xfId="4" applyNumberFormat="1" applyFont="1" applyBorder="1" applyAlignment="1">
      <alignment horizontal="center"/>
    </xf>
    <xf numFmtId="165" fontId="38" fillId="0" borderId="2" xfId="4" applyNumberFormat="1" applyFont="1" applyBorder="1"/>
    <xf numFmtId="165" fontId="20" fillId="0" borderId="2" xfId="4" applyNumberFormat="1" applyFont="1" applyBorder="1"/>
    <xf numFmtId="165" fontId="20" fillId="0" borderId="0" xfId="4" applyNumberFormat="1" applyFont="1"/>
    <xf numFmtId="0" fontId="20" fillId="0" borderId="0" xfId="3" applyFont="1"/>
    <xf numFmtId="166" fontId="35" fillId="0" borderId="6" xfId="2" applyNumberFormat="1" applyFont="1" applyFill="1" applyBorder="1" applyAlignment="1" applyProtection="1">
      <alignment horizontal="left" vertical="top"/>
      <protection locked="0"/>
    </xf>
    <xf numFmtId="165" fontId="9" fillId="0" borderId="2" xfId="4" applyNumberFormat="1" applyFont="1" applyBorder="1" applyAlignment="1">
      <alignment horizontal="center"/>
    </xf>
    <xf numFmtId="165" fontId="9" fillId="0" borderId="6" xfId="4" applyNumberFormat="1" applyFont="1" applyBorder="1" applyAlignment="1">
      <alignment horizontal="center"/>
    </xf>
    <xf numFmtId="165" fontId="39" fillId="0" borderId="2" xfId="4" applyNumberFormat="1" applyFont="1" applyBorder="1"/>
    <xf numFmtId="165" fontId="12" fillId="0" borderId="2" xfId="4" applyNumberFormat="1" applyFont="1" applyBorder="1"/>
    <xf numFmtId="167" fontId="35" fillId="0" borderId="6" xfId="2" applyNumberFormat="1" applyFont="1" applyFill="1" applyBorder="1" applyAlignment="1" applyProtection="1">
      <alignment horizontal="left" vertical="top"/>
      <protection locked="0"/>
    </xf>
    <xf numFmtId="0" fontId="9" fillId="0" borderId="1" xfId="2" applyFont="1" applyFill="1" applyBorder="1" applyAlignment="1" applyProtection="1">
      <alignment horizontal="left" vertical="top" wrapText="1"/>
      <protection locked="0"/>
    </xf>
    <xf numFmtId="0" fontId="9" fillId="0" borderId="12" xfId="2" applyFont="1" applyFill="1" applyBorder="1" applyAlignment="1" applyProtection="1">
      <alignment horizontal="left" vertical="top" wrapText="1"/>
      <protection locked="0"/>
    </xf>
    <xf numFmtId="0" fontId="40" fillId="0" borderId="6" xfId="2" applyFont="1" applyBorder="1"/>
    <xf numFmtId="0" fontId="22" fillId="0" borderId="1" xfId="3" applyFont="1" applyBorder="1"/>
    <xf numFmtId="165" fontId="21" fillId="0" borderId="2" xfId="4" applyNumberFormat="1" applyFont="1" applyFill="1" applyBorder="1" applyAlignment="1" applyProtection="1">
      <alignment horizontal="center" vertical="top"/>
      <protection locked="0"/>
    </xf>
    <xf numFmtId="165" fontId="21" fillId="0" borderId="6" xfId="4" applyNumberFormat="1" applyFont="1" applyFill="1" applyBorder="1" applyAlignment="1" applyProtection="1">
      <alignment horizontal="center" vertical="top"/>
      <protection locked="0"/>
    </xf>
    <xf numFmtId="2" fontId="20" fillId="0" borderId="2" xfId="4" applyNumberFormat="1" applyFont="1" applyBorder="1"/>
    <xf numFmtId="165" fontId="24" fillId="0" borderId="2" xfId="4" applyNumberFormat="1" applyFont="1" applyBorder="1"/>
    <xf numFmtId="165" fontId="24" fillId="0" borderId="0" xfId="4" applyNumberFormat="1" applyFont="1"/>
    <xf numFmtId="0" fontId="24" fillId="0" borderId="0" xfId="3" applyFont="1"/>
    <xf numFmtId="165" fontId="25" fillId="0" borderId="2" xfId="4" applyNumberFormat="1" applyFont="1" applyBorder="1"/>
    <xf numFmtId="165" fontId="25" fillId="0" borderId="0" xfId="4" applyNumberFormat="1" applyFont="1"/>
    <xf numFmtId="0" fontId="25" fillId="0" borderId="0" xfId="3" applyFont="1"/>
    <xf numFmtId="165" fontId="9" fillId="0" borderId="2" xfId="4" applyNumberFormat="1" applyFont="1" applyFill="1" applyBorder="1" applyAlignment="1" applyProtection="1">
      <alignment horizontal="center" vertical="top"/>
      <protection locked="0"/>
    </xf>
    <xf numFmtId="165" fontId="9" fillId="0" borderId="6" xfId="4" applyNumberFormat="1" applyFont="1" applyFill="1" applyBorder="1" applyAlignment="1" applyProtection="1">
      <alignment horizontal="center" vertical="top"/>
      <protection locked="0"/>
    </xf>
    <xf numFmtId="167" fontId="41" fillId="0" borderId="6" xfId="2" applyNumberFormat="1" applyFont="1" applyFill="1" applyBorder="1" applyAlignment="1" applyProtection="1">
      <alignment horizontal="left" vertical="top"/>
      <protection locked="0"/>
    </xf>
    <xf numFmtId="165" fontId="25" fillId="0" borderId="6" xfId="4" applyNumberFormat="1" applyFont="1" applyBorder="1"/>
    <xf numFmtId="165" fontId="24" fillId="0" borderId="6" xfId="4" applyNumberFormat="1" applyFont="1" applyBorder="1"/>
    <xf numFmtId="168" fontId="40" fillId="0" borderId="6" xfId="2" applyNumberFormat="1" applyFont="1" applyFill="1" applyBorder="1" applyAlignment="1" applyProtection="1">
      <alignment horizontal="left" vertical="top"/>
      <protection locked="0"/>
    </xf>
    <xf numFmtId="165" fontId="21" fillId="0" borderId="2" xfId="4" applyNumberFormat="1" applyFont="1" applyBorder="1" applyAlignment="1">
      <alignment horizontal="center"/>
    </xf>
    <xf numFmtId="165" fontId="21" fillId="0" borderId="6" xfId="4" applyNumberFormat="1" applyFont="1" applyBorder="1" applyAlignment="1">
      <alignment horizontal="center"/>
    </xf>
    <xf numFmtId="165" fontId="21" fillId="0" borderId="2" xfId="4" applyNumberFormat="1" applyFont="1" applyBorder="1" applyAlignment="1">
      <alignment horizontal="center" vertical="center"/>
    </xf>
    <xf numFmtId="165" fontId="21" fillId="0" borderId="6" xfId="4" applyNumberFormat="1" applyFont="1" applyBorder="1" applyAlignment="1">
      <alignment horizontal="center" vertical="center"/>
    </xf>
    <xf numFmtId="0" fontId="42" fillId="0" borderId="6" xfId="2" quotePrefix="1" applyFont="1" applyBorder="1"/>
    <xf numFmtId="0" fontId="10" fillId="0" borderId="4" xfId="3" applyFont="1" applyFill="1" applyBorder="1" applyAlignment="1" applyProtection="1">
      <alignment horizontal="left" vertical="top"/>
      <protection locked="0"/>
    </xf>
    <xf numFmtId="2" fontId="12" fillId="0" borderId="2" xfId="4" applyNumberFormat="1" applyFont="1" applyBorder="1"/>
    <xf numFmtId="0" fontId="42" fillId="0" borderId="6" xfId="2" applyFont="1" applyFill="1" applyBorder="1" applyAlignment="1" applyProtection="1">
      <alignment horizontal="left" vertical="top"/>
      <protection locked="0"/>
    </xf>
    <xf numFmtId="0" fontId="10" fillId="0" borderId="1" xfId="3" applyFont="1" applyFill="1" applyBorder="1" applyAlignment="1" applyProtection="1">
      <alignment horizontal="left" vertical="top"/>
      <protection locked="0"/>
    </xf>
    <xf numFmtId="0" fontId="24" fillId="0" borderId="4" xfId="3" applyFont="1" applyBorder="1"/>
    <xf numFmtId="0" fontId="43" fillId="0" borderId="6" xfId="2" applyFont="1" applyBorder="1"/>
    <xf numFmtId="0" fontId="43" fillId="0" borderId="1" xfId="2" applyFont="1" applyBorder="1"/>
    <xf numFmtId="0" fontId="43" fillId="0" borderId="1" xfId="2" applyFont="1" applyFill="1" applyBorder="1" applyAlignment="1" applyProtection="1">
      <alignment horizontal="left" vertical="top"/>
      <protection locked="0"/>
    </xf>
    <xf numFmtId="2" fontId="44" fillId="0" borderId="2" xfId="4" applyNumberFormat="1" applyFont="1" applyBorder="1"/>
    <xf numFmtId="0" fontId="10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2" xfId="2" applyFont="1" applyFill="1" applyBorder="1" applyAlignment="1" applyProtection="1">
      <alignment horizontal="left" vertical="top" wrapText="1"/>
      <protection locked="0"/>
    </xf>
    <xf numFmtId="165" fontId="28" fillId="0" borderId="6" xfId="4" applyNumberFormat="1" applyFont="1" applyBorder="1"/>
    <xf numFmtId="0" fontId="28" fillId="0" borderId="0" xfId="3" applyFont="1"/>
    <xf numFmtId="165" fontId="28" fillId="0" borderId="2" xfId="4" applyNumberFormat="1" applyFont="1" applyBorder="1"/>
    <xf numFmtId="165" fontId="28" fillId="0" borderId="0" xfId="4" applyNumberFormat="1" applyFont="1"/>
    <xf numFmtId="2" fontId="38" fillId="0" borderId="2" xfId="4" applyNumberFormat="1" applyFont="1" applyBorder="1"/>
    <xf numFmtId="165" fontId="24" fillId="0" borderId="1" xfId="4" applyNumberFormat="1" applyFont="1" applyBorder="1"/>
    <xf numFmtId="0" fontId="24" fillId="0" borderId="6" xfId="3" applyFont="1" applyBorder="1"/>
    <xf numFmtId="165" fontId="29" fillId="0" borderId="2" xfId="4" applyNumberFormat="1" applyFont="1" applyBorder="1" applyAlignment="1">
      <alignment horizontal="center"/>
    </xf>
    <xf numFmtId="165" fontId="29" fillId="0" borderId="6" xfId="4" applyNumberFormat="1" applyFont="1" applyBorder="1" applyAlignment="1">
      <alignment horizontal="center"/>
    </xf>
    <xf numFmtId="165" fontId="30" fillId="0" borderId="2" xfId="4" applyNumberFormat="1" applyFont="1" applyBorder="1"/>
    <xf numFmtId="165" fontId="30" fillId="0" borderId="0" xfId="4" applyNumberFormat="1" applyFont="1"/>
    <xf numFmtId="0" fontId="30" fillId="0" borderId="0" xfId="3" applyFont="1"/>
    <xf numFmtId="165" fontId="24" fillId="0" borderId="2" xfId="4" applyNumberFormat="1" applyFont="1" applyBorder="1" applyAlignment="1">
      <alignment horizontal="center"/>
    </xf>
    <xf numFmtId="165" fontId="24" fillId="0" borderId="6" xfId="4" applyNumberFormat="1" applyFont="1" applyBorder="1" applyAlignment="1">
      <alignment horizontal="center"/>
    </xf>
    <xf numFmtId="165" fontId="31" fillId="0" borderId="2" xfId="4" applyNumberFormat="1" applyFont="1" applyBorder="1" applyAlignment="1">
      <alignment horizontal="center" vertical="center"/>
    </xf>
    <xf numFmtId="165" fontId="31" fillId="0" borderId="2" xfId="4" applyNumberFormat="1" applyFont="1" applyBorder="1"/>
    <xf numFmtId="165" fontId="31" fillId="0" borderId="0" xfId="4" applyNumberFormat="1" applyFont="1"/>
    <xf numFmtId="0" fontId="31" fillId="0" borderId="0" xfId="3" applyFont="1"/>
    <xf numFmtId="0" fontId="42" fillId="0" borderId="0" xfId="2" applyFont="1" applyFill="1" applyBorder="1" applyAlignment="1" applyProtection="1">
      <alignment horizontal="center" vertical="center"/>
      <protection locked="0"/>
    </xf>
    <xf numFmtId="165" fontId="31" fillId="0" borderId="0" xfId="4" applyNumberFormat="1" applyFont="1" applyBorder="1" applyAlignment="1">
      <alignment horizontal="center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0" xfId="3" applyFont="1"/>
    <xf numFmtId="0" fontId="3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2" fillId="0" borderId="0" xfId="3" applyFont="1"/>
    <xf numFmtId="0" fontId="45" fillId="0" borderId="0" xfId="3" applyFont="1"/>
    <xf numFmtId="165" fontId="32" fillId="0" borderId="0" xfId="4" applyNumberFormat="1" applyFont="1"/>
    <xf numFmtId="0" fontId="33" fillId="0" borderId="0" xfId="3" applyFont="1"/>
    <xf numFmtId="165" fontId="33" fillId="0" borderId="0" xfId="4" applyNumberFormat="1" applyFont="1"/>
    <xf numFmtId="165" fontId="32" fillId="0" borderId="0" xfId="4" applyNumberFormat="1" applyFont="1" applyAlignment="1">
      <alignment horizontal="center"/>
    </xf>
    <xf numFmtId="0" fontId="34" fillId="0" borderId="0" xfId="3" applyFont="1"/>
    <xf numFmtId="165" fontId="34" fillId="0" borderId="0" xfId="4" applyNumberFormat="1" applyFont="1"/>
    <xf numFmtId="0" fontId="46" fillId="0" borderId="0" xfId="3" applyFont="1"/>
    <xf numFmtId="0" fontId="5" fillId="0" borderId="0" xfId="3" applyFont="1"/>
    <xf numFmtId="2" fontId="39" fillId="0" borderId="2" xfId="4" applyNumberFormat="1" applyFont="1" applyBorder="1"/>
    <xf numFmtId="165" fontId="20" fillId="0" borderId="2" xfId="5" applyNumberFormat="1" applyFont="1" applyBorder="1"/>
    <xf numFmtId="165" fontId="39" fillId="0" borderId="2" xfId="5" applyNumberFormat="1" applyFont="1" applyBorder="1"/>
    <xf numFmtId="0" fontId="42" fillId="0" borderId="6" xfId="2" applyFont="1" applyBorder="1"/>
    <xf numFmtId="0" fontId="10" fillId="0" borderId="0" xfId="2" applyFont="1" applyFill="1" applyAlignment="1" applyProtection="1">
      <alignment horizontal="left" vertical="top"/>
      <protection locked="0"/>
    </xf>
    <xf numFmtId="165" fontId="21" fillId="0" borderId="2" xfId="6" applyNumberFormat="1" applyFont="1" applyFill="1" applyBorder="1" applyAlignment="1">
      <alignment horizontal="center"/>
    </xf>
    <xf numFmtId="165" fontId="18" fillId="0" borderId="2" xfId="6" applyNumberFormat="1" applyFont="1" applyFill="1" applyBorder="1" applyAlignment="1">
      <alignment horizontal="center"/>
    </xf>
    <xf numFmtId="0" fontId="24" fillId="0" borderId="2" xfId="3" applyFont="1" applyBorder="1"/>
    <xf numFmtId="165" fontId="19" fillId="0" borderId="7" xfId="4" applyNumberFormat="1" applyFont="1" applyBorder="1" applyAlignment="1">
      <alignment horizontal="center"/>
    </xf>
    <xf numFmtId="2" fontId="19" fillId="0" borderId="7" xfId="4" applyNumberFormat="1" applyFont="1" applyBorder="1" applyAlignment="1">
      <alignment horizontal="right"/>
    </xf>
    <xf numFmtId="2" fontId="21" fillId="0" borderId="7" xfId="4" applyNumberFormat="1" applyFont="1" applyBorder="1" applyAlignment="1">
      <alignment horizontal="right"/>
    </xf>
    <xf numFmtId="0" fontId="28" fillId="0" borderId="2" xfId="3" applyFont="1" applyBorder="1"/>
    <xf numFmtId="165" fontId="24" fillId="0" borderId="2" xfId="6" applyNumberFormat="1" applyFont="1" applyFill="1" applyBorder="1" applyAlignment="1">
      <alignment horizontal="center"/>
    </xf>
    <xf numFmtId="170" fontId="31" fillId="0" borderId="2" xfId="3" applyNumberFormat="1" applyFont="1" applyBorder="1"/>
  </cellXfs>
  <cellStyles count="7">
    <cellStyle name="Comma [0]" xfId="1" builtinId="6"/>
    <cellStyle name="Comma [0] 2" xfId="5"/>
    <cellStyle name="Comma [0] 2 2" xfId="6"/>
    <cellStyle name="Comma [0] 3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3</xdr:col>
      <xdr:colOff>104775</xdr:colOff>
      <xdr:row>3</xdr:row>
      <xdr:rowOff>123826</xdr:rowOff>
    </xdr:to>
    <xdr:pic>
      <xdr:nvPicPr>
        <xdr:cNvPr id="2" name="Picture 1" descr="log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6"/>
          <a:ext cx="676275" cy="75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3</xdr:col>
      <xdr:colOff>104775</xdr:colOff>
      <xdr:row>3</xdr:row>
      <xdr:rowOff>123826</xdr:rowOff>
    </xdr:to>
    <xdr:pic>
      <xdr:nvPicPr>
        <xdr:cNvPr id="2" name="Picture 1" descr="log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6"/>
          <a:ext cx="729615" cy="75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3</xdr:col>
      <xdr:colOff>104775</xdr:colOff>
      <xdr:row>3</xdr:row>
      <xdr:rowOff>123826</xdr:rowOff>
    </xdr:to>
    <xdr:pic>
      <xdr:nvPicPr>
        <xdr:cNvPr id="2" name="Picture 1" descr="log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6"/>
          <a:ext cx="798195" cy="75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0</xdr:row>
      <xdr:rowOff>66676</xdr:rowOff>
    </xdr:from>
    <xdr:to>
      <xdr:col>3</xdr:col>
      <xdr:colOff>104775</xdr:colOff>
      <xdr:row>3</xdr:row>
      <xdr:rowOff>123826</xdr:rowOff>
    </xdr:to>
    <xdr:pic>
      <xdr:nvPicPr>
        <xdr:cNvPr id="3" name="Picture 2" descr="log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6"/>
          <a:ext cx="798195" cy="75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D/sisikeudes%20add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1 (2)"/>
      <sheetName val="add 2"/>
      <sheetName val="add 40"/>
      <sheetName val="add 30"/>
      <sheetName val="add 1"/>
      <sheetName val="LAMP 1"/>
      <sheetName val="lamp 2"/>
      <sheetName val="add3"/>
      <sheetName val="sisikeudes add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8">
          <cell r="C68" t="str">
            <v>Rehabilitasi Sedang/Berat Gedung Kantor</v>
          </cell>
        </row>
        <row r="75">
          <cell r="C75" t="str">
            <v>Pembinaan Kerukunan Umat Beragama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62" zoomScale="90" zoomScaleNormal="90" workbookViewId="0">
      <selection activeCell="F68" sqref="F68"/>
    </sheetView>
  </sheetViews>
  <sheetFormatPr defaultRowHeight="13.2" x14ac:dyDescent="0.25"/>
  <cols>
    <col min="1" max="1" width="3.5546875" customWidth="1"/>
    <col min="2" max="2" width="2.5546875" customWidth="1"/>
    <col min="3" max="3" width="3.33203125" customWidth="1"/>
    <col min="5" max="5" width="6.6640625" customWidth="1"/>
    <col min="6" max="6" width="30.44140625" customWidth="1"/>
    <col min="7" max="7" width="22.88671875" customWidth="1"/>
    <col min="8" max="8" width="23.88671875" customWidth="1"/>
    <col min="9" max="9" width="12.44140625" customWidth="1"/>
    <col min="10" max="10" width="7.5546875" customWidth="1"/>
  </cols>
  <sheetData>
    <row r="1" spans="1:10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7.39999999999999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9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ht="3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6" customFormat="1" ht="18.600000000000001" x14ac:dyDescent="0.4">
      <c r="A6" s="5" t="s">
        <v>4</v>
      </c>
      <c r="B6" s="5"/>
      <c r="C6" s="5"/>
      <c r="D6" s="5"/>
      <c r="E6" s="5"/>
      <c r="F6" s="5"/>
      <c r="G6" s="5"/>
      <c r="H6" s="5"/>
    </row>
    <row r="7" spans="1:10" s="9" customFormat="1" ht="15.6" x14ac:dyDescent="0.35">
      <c r="A7" s="7"/>
      <c r="B7" s="8"/>
      <c r="C7" s="7" t="s">
        <v>5</v>
      </c>
      <c r="D7" s="8"/>
      <c r="E7" s="8"/>
    </row>
    <row r="8" spans="1:10" s="9" customFormat="1" ht="15.6" x14ac:dyDescent="0.35">
      <c r="A8" s="7"/>
      <c r="B8" s="8"/>
      <c r="C8" s="7" t="s">
        <v>6</v>
      </c>
      <c r="D8" s="8"/>
      <c r="E8" s="8"/>
    </row>
    <row r="9" spans="1:10" s="9" customFormat="1" ht="16.5" customHeight="1" x14ac:dyDescent="0.35">
      <c r="A9" s="7"/>
      <c r="B9" s="8"/>
      <c r="C9" s="7" t="s">
        <v>7</v>
      </c>
      <c r="D9" s="8"/>
      <c r="E9" s="8"/>
    </row>
    <row r="10" spans="1:10" s="9" customFormat="1" ht="15.6" x14ac:dyDescent="0.35">
      <c r="A10" s="7"/>
      <c r="B10" s="8"/>
      <c r="C10" s="7" t="s">
        <v>8</v>
      </c>
      <c r="D10" s="8"/>
      <c r="E10" s="8"/>
    </row>
    <row r="11" spans="1:10" s="9" customFormat="1" ht="15.6" x14ac:dyDescent="0.35">
      <c r="A11" s="10"/>
      <c r="B11" s="11"/>
      <c r="C11" s="10" t="s">
        <v>9</v>
      </c>
      <c r="D11" s="11"/>
      <c r="E11" s="12"/>
    </row>
    <row r="12" spans="1:10" ht="8.25" customHeight="1" x14ac:dyDescent="0.35">
      <c r="A12" s="9"/>
      <c r="B12" s="9"/>
      <c r="C12" s="9"/>
      <c r="D12" s="13"/>
      <c r="E12" s="14"/>
      <c r="F12" s="14"/>
      <c r="G12" s="14"/>
      <c r="H12" s="15"/>
    </row>
    <row r="13" spans="1:10" s="24" customFormat="1" ht="16.5" customHeight="1" x14ac:dyDescent="0.3">
      <c r="A13" s="16" t="s">
        <v>10</v>
      </c>
      <c r="B13" s="17" t="s">
        <v>11</v>
      </c>
      <c r="C13" s="18"/>
      <c r="D13" s="18"/>
      <c r="E13" s="18"/>
      <c r="F13" s="19"/>
      <c r="G13" s="20" t="s">
        <v>12</v>
      </c>
      <c r="H13" s="21" t="s">
        <v>13</v>
      </c>
      <c r="I13" s="22" t="s">
        <v>14</v>
      </c>
      <c r="J13" s="23" t="s">
        <v>15</v>
      </c>
    </row>
    <row r="14" spans="1:10" s="24" customFormat="1" ht="9" customHeight="1" x14ac:dyDescent="0.3">
      <c r="A14" s="16"/>
      <c r="B14" s="25"/>
      <c r="C14" s="26"/>
      <c r="D14" s="26"/>
      <c r="E14" s="26"/>
      <c r="F14" s="27"/>
      <c r="G14" s="28" t="s">
        <v>16</v>
      </c>
      <c r="H14" s="21" t="s">
        <v>16</v>
      </c>
      <c r="I14" s="21" t="s">
        <v>16</v>
      </c>
      <c r="J14" s="29"/>
    </row>
    <row r="15" spans="1:10" s="38" customFormat="1" ht="11.25" customHeight="1" x14ac:dyDescent="0.25">
      <c r="A15" s="30">
        <v>1</v>
      </c>
      <c r="B15" s="31">
        <v>2</v>
      </c>
      <c r="C15" s="32"/>
      <c r="D15" s="32"/>
      <c r="E15" s="32"/>
      <c r="F15" s="33"/>
      <c r="G15" s="34">
        <v>3</v>
      </c>
      <c r="H15" s="35">
        <v>4</v>
      </c>
      <c r="I15" s="36">
        <v>5</v>
      </c>
      <c r="J15" s="37">
        <v>6</v>
      </c>
    </row>
    <row r="16" spans="1:10" s="49" customFormat="1" ht="16.8" x14ac:dyDescent="0.5">
      <c r="A16" s="39" t="s">
        <v>17</v>
      </c>
      <c r="B16" s="40" t="s">
        <v>18</v>
      </c>
      <c r="C16" s="41"/>
      <c r="D16" s="42"/>
      <c r="E16" s="43"/>
      <c r="F16" s="44"/>
      <c r="G16" s="45">
        <f>G17+G47+G62+G63+G64+G65+G66</f>
        <v>174092600</v>
      </c>
      <c r="H16" s="46">
        <f>H17+H47+H62+H63+H64+H65+H66</f>
        <v>171001000</v>
      </c>
      <c r="I16" s="47">
        <v>0</v>
      </c>
      <c r="J16" s="48"/>
    </row>
    <row r="17" spans="1:10" s="24" customFormat="1" ht="15" x14ac:dyDescent="0.35">
      <c r="A17" s="50"/>
      <c r="B17" s="51" t="s">
        <v>19</v>
      </c>
      <c r="C17" s="52" t="s">
        <v>20</v>
      </c>
      <c r="D17" s="43"/>
      <c r="E17" s="43"/>
      <c r="F17" s="44"/>
      <c r="G17" s="53">
        <f>G18+G24+G30+G36+G42</f>
        <v>101767600</v>
      </c>
      <c r="H17" s="54">
        <f>H18+H24+H30+H36+H42</f>
        <v>100576000</v>
      </c>
      <c r="I17" s="47">
        <v>0</v>
      </c>
      <c r="J17" s="55"/>
    </row>
    <row r="18" spans="1:10" s="24" customFormat="1" ht="15" x14ac:dyDescent="0.35">
      <c r="A18" s="56"/>
      <c r="B18" s="57" t="s">
        <v>21</v>
      </c>
      <c r="C18" s="58" t="s">
        <v>22</v>
      </c>
      <c r="D18" s="59"/>
      <c r="E18" s="59"/>
      <c r="F18" s="60"/>
      <c r="G18" s="53">
        <f>SUM(G19:G23)</f>
        <v>85200000</v>
      </c>
      <c r="H18" s="54">
        <f>SUM(H19:H23)</f>
        <v>85200000</v>
      </c>
      <c r="I18" s="47">
        <v>0</v>
      </c>
      <c r="J18" s="55"/>
    </row>
    <row r="19" spans="1:10" s="49" customFormat="1" ht="15" customHeight="1" x14ac:dyDescent="0.45">
      <c r="A19" s="61"/>
      <c r="B19" s="62"/>
      <c r="C19" s="63" t="s">
        <v>19</v>
      </c>
      <c r="D19" s="64" t="s">
        <v>23</v>
      </c>
      <c r="E19" s="65"/>
      <c r="F19" s="66"/>
      <c r="G19" s="67">
        <f>4*3000000</f>
        <v>12000000</v>
      </c>
      <c r="H19" s="68">
        <f>4*3000000</f>
        <v>12000000</v>
      </c>
      <c r="I19" s="69">
        <v>0</v>
      </c>
      <c r="J19" s="48"/>
    </row>
    <row r="20" spans="1:10" s="49" customFormat="1" ht="15" customHeight="1" x14ac:dyDescent="0.45">
      <c r="A20" s="61"/>
      <c r="B20" s="62"/>
      <c r="C20" s="63" t="s">
        <v>24</v>
      </c>
      <c r="D20" s="64" t="s">
        <v>25</v>
      </c>
      <c r="E20" s="65"/>
      <c r="F20" s="66"/>
      <c r="G20" s="67">
        <f>4*2100000</f>
        <v>8400000</v>
      </c>
      <c r="H20" s="68">
        <f>4*2100000</f>
        <v>8400000</v>
      </c>
      <c r="I20" s="69">
        <v>0</v>
      </c>
      <c r="J20" s="48"/>
    </row>
    <row r="21" spans="1:10" s="71" customFormat="1" ht="15" customHeight="1" x14ac:dyDescent="0.45">
      <c r="A21" s="61"/>
      <c r="B21" s="62"/>
      <c r="C21" s="63" t="s">
        <v>26</v>
      </c>
      <c r="D21" s="64" t="s">
        <v>27</v>
      </c>
      <c r="E21" s="65"/>
      <c r="F21" s="66"/>
      <c r="G21" s="67">
        <f>12*1800000</f>
        <v>21600000</v>
      </c>
      <c r="H21" s="68">
        <f>12*1800000</f>
        <v>21600000</v>
      </c>
      <c r="I21" s="69">
        <v>0</v>
      </c>
      <c r="J21" s="70"/>
    </row>
    <row r="22" spans="1:10" s="74" customFormat="1" ht="16.8" x14ac:dyDescent="0.45">
      <c r="A22" s="61"/>
      <c r="B22" s="62"/>
      <c r="C22" s="72" t="s">
        <v>28</v>
      </c>
      <c r="D22" s="64" t="s">
        <v>29</v>
      </c>
      <c r="E22" s="65"/>
      <c r="F22" s="66"/>
      <c r="G22" s="67">
        <f t="shared" ref="G22:H23" si="0">12*1800000</f>
        <v>21600000</v>
      </c>
      <c r="H22" s="68">
        <f t="shared" si="0"/>
        <v>21600000</v>
      </c>
      <c r="I22" s="69">
        <v>0</v>
      </c>
      <c r="J22" s="73"/>
    </row>
    <row r="23" spans="1:10" s="71" customFormat="1" ht="15" customHeight="1" x14ac:dyDescent="0.45">
      <c r="A23" s="61"/>
      <c r="B23" s="62"/>
      <c r="C23" s="72" t="s">
        <v>30</v>
      </c>
      <c r="D23" s="64" t="s">
        <v>31</v>
      </c>
      <c r="E23" s="65"/>
      <c r="F23" s="66"/>
      <c r="G23" s="67">
        <f t="shared" si="0"/>
        <v>21600000</v>
      </c>
      <c r="H23" s="68">
        <f t="shared" si="0"/>
        <v>21600000</v>
      </c>
      <c r="I23" s="69">
        <v>0</v>
      </c>
      <c r="J23" s="70"/>
    </row>
    <row r="24" spans="1:10" s="71" customFormat="1" ht="15" customHeight="1" x14ac:dyDescent="0.45">
      <c r="A24" s="56"/>
      <c r="B24" s="57" t="s">
        <v>32</v>
      </c>
      <c r="C24" s="52" t="s">
        <v>33</v>
      </c>
      <c r="D24" s="59"/>
      <c r="E24" s="65"/>
      <c r="F24" s="66"/>
      <c r="G24" s="75">
        <f>SUM(G25:G29)</f>
        <v>4160000</v>
      </c>
      <c r="H24" s="76">
        <f>SUM(H25:H29)</f>
        <v>4160000</v>
      </c>
      <c r="I24" s="47">
        <v>0</v>
      </c>
      <c r="J24" s="70"/>
    </row>
    <row r="25" spans="1:10" s="71" customFormat="1" ht="15" customHeight="1" x14ac:dyDescent="0.45">
      <c r="A25" s="61"/>
      <c r="B25" s="62"/>
      <c r="C25" s="63" t="s">
        <v>19</v>
      </c>
      <c r="D25" s="64" t="s">
        <v>34</v>
      </c>
      <c r="E25" s="65"/>
      <c r="F25" s="66"/>
      <c r="G25" s="67">
        <f>4*155000</f>
        <v>620000</v>
      </c>
      <c r="H25" s="68">
        <f>4*155000</f>
        <v>620000</v>
      </c>
      <c r="I25" s="69">
        <v>0</v>
      </c>
      <c r="J25" s="70"/>
    </row>
    <row r="26" spans="1:10" s="71" customFormat="1" ht="15" customHeight="1" x14ac:dyDescent="0.45">
      <c r="A26" s="61"/>
      <c r="B26" s="62"/>
      <c r="C26" s="63" t="s">
        <v>24</v>
      </c>
      <c r="D26" s="64" t="s">
        <v>35</v>
      </c>
      <c r="E26" s="65"/>
      <c r="F26" s="66"/>
      <c r="G26" s="67">
        <f>4*120000</f>
        <v>480000</v>
      </c>
      <c r="H26" s="68">
        <f>4*120000</f>
        <v>480000</v>
      </c>
      <c r="I26" s="69">
        <v>0</v>
      </c>
      <c r="J26" s="70"/>
    </row>
    <row r="27" spans="1:10" s="74" customFormat="1" ht="16.8" x14ac:dyDescent="0.45">
      <c r="A27" s="61"/>
      <c r="B27" s="62"/>
      <c r="C27" s="63" t="s">
        <v>26</v>
      </c>
      <c r="D27" s="64" t="s">
        <v>36</v>
      </c>
      <c r="E27" s="65"/>
      <c r="F27" s="66"/>
      <c r="G27" s="67">
        <f>12*85000</f>
        <v>1020000</v>
      </c>
      <c r="H27" s="68">
        <f>12*85000</f>
        <v>1020000</v>
      </c>
      <c r="I27" s="69">
        <v>0</v>
      </c>
      <c r="J27" s="73"/>
    </row>
    <row r="28" spans="1:10" s="71" customFormat="1" ht="15" customHeight="1" x14ac:dyDescent="0.45">
      <c r="A28" s="61"/>
      <c r="B28" s="62"/>
      <c r="C28" s="72" t="s">
        <v>28</v>
      </c>
      <c r="D28" s="64" t="s">
        <v>37</v>
      </c>
      <c r="E28" s="65"/>
      <c r="F28" s="66"/>
      <c r="G28" s="67">
        <f t="shared" ref="G28:H29" si="1">12*85000</f>
        <v>1020000</v>
      </c>
      <c r="H28" s="68">
        <f t="shared" si="1"/>
        <v>1020000</v>
      </c>
      <c r="I28" s="69">
        <v>0</v>
      </c>
      <c r="J28" s="70"/>
    </row>
    <row r="29" spans="1:10" s="71" customFormat="1" ht="15" customHeight="1" x14ac:dyDescent="0.45">
      <c r="A29" s="61"/>
      <c r="B29" s="62"/>
      <c r="C29" s="72" t="s">
        <v>30</v>
      </c>
      <c r="D29" s="64" t="s">
        <v>38</v>
      </c>
      <c r="E29" s="65"/>
      <c r="F29" s="66"/>
      <c r="G29" s="67">
        <f t="shared" si="1"/>
        <v>1020000</v>
      </c>
      <c r="H29" s="68">
        <f t="shared" si="1"/>
        <v>1020000</v>
      </c>
      <c r="I29" s="69">
        <v>0</v>
      </c>
      <c r="J29" s="70"/>
    </row>
    <row r="30" spans="1:10" s="71" customFormat="1" ht="15" customHeight="1" x14ac:dyDescent="0.45">
      <c r="A30" s="56"/>
      <c r="B30" s="57" t="s">
        <v>39</v>
      </c>
      <c r="C30" s="52" t="s">
        <v>40</v>
      </c>
      <c r="D30" s="65"/>
      <c r="E30" s="65"/>
      <c r="F30" s="66"/>
      <c r="G30" s="75">
        <f>SUM(G31:G35)</f>
        <v>2556000</v>
      </c>
      <c r="H30" s="76">
        <f>SUM(H31:H35)</f>
        <v>2556000</v>
      </c>
      <c r="I30" s="47">
        <v>0</v>
      </c>
      <c r="J30" s="70"/>
    </row>
    <row r="31" spans="1:10" s="71" customFormat="1" ht="16.8" x14ac:dyDescent="0.45">
      <c r="A31" s="61"/>
      <c r="B31" s="62"/>
      <c r="C31" s="63" t="s">
        <v>19</v>
      </c>
      <c r="D31" s="64" t="s">
        <v>41</v>
      </c>
      <c r="E31" s="65"/>
      <c r="F31" s="66"/>
      <c r="G31" s="67">
        <f>4*90000</f>
        <v>360000</v>
      </c>
      <c r="H31" s="68">
        <f>4*90000</f>
        <v>360000</v>
      </c>
      <c r="I31" s="69">
        <v>0</v>
      </c>
      <c r="J31" s="70"/>
    </row>
    <row r="32" spans="1:10" s="71" customFormat="1" ht="15" customHeight="1" x14ac:dyDescent="0.45">
      <c r="A32" s="61"/>
      <c r="B32" s="62"/>
      <c r="C32" s="63" t="s">
        <v>24</v>
      </c>
      <c r="D32" s="64" t="s">
        <v>42</v>
      </c>
      <c r="E32" s="65"/>
      <c r="F32" s="66"/>
      <c r="G32" s="67">
        <f>4*63000</f>
        <v>252000</v>
      </c>
      <c r="H32" s="68">
        <f>4*63000</f>
        <v>252000</v>
      </c>
      <c r="I32" s="69">
        <v>0</v>
      </c>
      <c r="J32" s="70"/>
    </row>
    <row r="33" spans="1:10" s="71" customFormat="1" ht="15" customHeight="1" x14ac:dyDescent="0.45">
      <c r="A33" s="61"/>
      <c r="B33" s="62"/>
      <c r="C33" s="63" t="s">
        <v>26</v>
      </c>
      <c r="D33" s="64" t="s">
        <v>43</v>
      </c>
      <c r="E33" s="65"/>
      <c r="F33" s="66"/>
      <c r="G33" s="67">
        <f>12*54000</f>
        <v>648000</v>
      </c>
      <c r="H33" s="68">
        <f>12*54000</f>
        <v>648000</v>
      </c>
      <c r="I33" s="69">
        <v>0</v>
      </c>
      <c r="J33" s="70"/>
    </row>
    <row r="34" spans="1:10" s="71" customFormat="1" ht="15" customHeight="1" x14ac:dyDescent="0.45">
      <c r="A34" s="61"/>
      <c r="B34" s="62"/>
      <c r="C34" s="72" t="s">
        <v>28</v>
      </c>
      <c r="D34" s="64" t="s">
        <v>44</v>
      </c>
      <c r="E34" s="65"/>
      <c r="F34" s="66"/>
      <c r="G34" s="67">
        <f t="shared" ref="G34:H35" si="2">12*54000</f>
        <v>648000</v>
      </c>
      <c r="H34" s="68">
        <f t="shared" si="2"/>
        <v>648000</v>
      </c>
      <c r="I34" s="69">
        <v>0</v>
      </c>
      <c r="J34" s="70"/>
    </row>
    <row r="35" spans="1:10" s="71" customFormat="1" ht="15" customHeight="1" x14ac:dyDescent="0.45">
      <c r="A35" s="61"/>
      <c r="B35" s="62"/>
      <c r="C35" s="72" t="s">
        <v>30</v>
      </c>
      <c r="D35" s="64" t="s">
        <v>45</v>
      </c>
      <c r="E35" s="65"/>
      <c r="F35" s="66"/>
      <c r="G35" s="67">
        <f t="shared" si="2"/>
        <v>648000</v>
      </c>
      <c r="H35" s="68">
        <f t="shared" si="2"/>
        <v>648000</v>
      </c>
      <c r="I35" s="69">
        <v>0</v>
      </c>
      <c r="J35" s="70"/>
    </row>
    <row r="36" spans="1:10" s="74" customFormat="1" ht="16.8" x14ac:dyDescent="0.45">
      <c r="A36" s="61"/>
      <c r="B36" s="56" t="s">
        <v>46</v>
      </c>
      <c r="C36" s="52" t="s">
        <v>47</v>
      </c>
      <c r="D36" s="65"/>
      <c r="E36" s="65"/>
      <c r="F36" s="66"/>
      <c r="G36" s="77">
        <f>SUM(G37:G41)</f>
        <v>391600</v>
      </c>
      <c r="H36" s="47">
        <v>0</v>
      </c>
      <c r="I36" s="78">
        <f>SUM(I37:I41)</f>
        <v>391600</v>
      </c>
      <c r="J36" s="73"/>
    </row>
    <row r="37" spans="1:10" s="74" customFormat="1" ht="16.8" x14ac:dyDescent="0.45">
      <c r="A37" s="61"/>
      <c r="B37" s="62"/>
      <c r="C37" s="63" t="s">
        <v>19</v>
      </c>
      <c r="D37" s="64" t="s">
        <v>48</v>
      </c>
      <c r="E37" s="65"/>
      <c r="F37" s="66"/>
      <c r="G37" s="79">
        <f>4*8900</f>
        <v>35600</v>
      </c>
      <c r="H37" s="69">
        <v>0</v>
      </c>
      <c r="I37" s="80">
        <f>4*8900</f>
        <v>35600</v>
      </c>
      <c r="J37" s="73"/>
    </row>
    <row r="38" spans="1:10" s="71" customFormat="1" ht="16.8" x14ac:dyDescent="0.45">
      <c r="A38" s="61"/>
      <c r="B38" s="62"/>
      <c r="C38" s="63" t="s">
        <v>24</v>
      </c>
      <c r="D38" s="64" t="s">
        <v>49</v>
      </c>
      <c r="E38" s="65"/>
      <c r="F38" s="66"/>
      <c r="G38" s="79">
        <f t="shared" ref="G38:I38" si="3">4*8900</f>
        <v>35600</v>
      </c>
      <c r="H38" s="69">
        <v>0</v>
      </c>
      <c r="I38" s="80">
        <f t="shared" si="3"/>
        <v>35600</v>
      </c>
      <c r="J38" s="70"/>
    </row>
    <row r="39" spans="1:10" s="71" customFormat="1" ht="16.8" x14ac:dyDescent="0.45">
      <c r="A39" s="61"/>
      <c r="B39" s="62"/>
      <c r="C39" s="63" t="s">
        <v>26</v>
      </c>
      <c r="D39" s="64" t="s">
        <v>50</v>
      </c>
      <c r="E39" s="65"/>
      <c r="F39" s="66"/>
      <c r="G39" s="79">
        <f>12*8900</f>
        <v>106800</v>
      </c>
      <c r="H39" s="69">
        <v>0</v>
      </c>
      <c r="I39" s="80">
        <f>12*8900</f>
        <v>106800</v>
      </c>
      <c r="J39" s="70"/>
    </row>
    <row r="40" spans="1:10" s="71" customFormat="1" ht="16.8" x14ac:dyDescent="0.45">
      <c r="A40" s="61"/>
      <c r="B40" s="62"/>
      <c r="C40" s="72" t="s">
        <v>28</v>
      </c>
      <c r="D40" s="64" t="s">
        <v>51</v>
      </c>
      <c r="E40" s="65"/>
      <c r="F40" s="66"/>
      <c r="G40" s="79">
        <f t="shared" ref="G40:I41" si="4">12*8900</f>
        <v>106800</v>
      </c>
      <c r="H40" s="69">
        <v>0</v>
      </c>
      <c r="I40" s="80">
        <f t="shared" si="4"/>
        <v>106800</v>
      </c>
      <c r="J40" s="70"/>
    </row>
    <row r="41" spans="1:10" s="71" customFormat="1" ht="16.8" x14ac:dyDescent="0.45">
      <c r="A41" s="61"/>
      <c r="B41" s="62"/>
      <c r="C41" s="72" t="s">
        <v>30</v>
      </c>
      <c r="D41" s="64" t="s">
        <v>52</v>
      </c>
      <c r="E41" s="65"/>
      <c r="F41" s="66"/>
      <c r="G41" s="79">
        <f t="shared" si="4"/>
        <v>106800</v>
      </c>
      <c r="H41" s="69">
        <v>0</v>
      </c>
      <c r="I41" s="80">
        <f t="shared" si="4"/>
        <v>106800</v>
      </c>
      <c r="J41" s="70"/>
    </row>
    <row r="42" spans="1:10" s="71" customFormat="1" ht="16.8" x14ac:dyDescent="0.45">
      <c r="A42" s="81"/>
      <c r="B42" s="56" t="s">
        <v>53</v>
      </c>
      <c r="C42" s="52" t="s">
        <v>54</v>
      </c>
      <c r="D42" s="64"/>
      <c r="E42" s="65"/>
      <c r="F42" s="66"/>
      <c r="G42" s="75">
        <f>SUM(G43:G46)</f>
        <v>9460000</v>
      </c>
      <c r="H42" s="76">
        <f>SUM(H43:H46)</f>
        <v>8660000</v>
      </c>
      <c r="I42" s="82">
        <f>G42-H42</f>
        <v>800000</v>
      </c>
      <c r="J42" s="70"/>
    </row>
    <row r="43" spans="1:10" s="71" customFormat="1" ht="16.8" x14ac:dyDescent="0.45">
      <c r="A43" s="83"/>
      <c r="B43" s="84"/>
      <c r="C43" s="63" t="s">
        <v>19</v>
      </c>
      <c r="D43" s="85" t="s">
        <v>55</v>
      </c>
      <c r="E43" s="65"/>
      <c r="F43" s="66"/>
      <c r="G43" s="67">
        <f>4*300000</f>
        <v>1200000</v>
      </c>
      <c r="H43" s="68">
        <f>4*300000</f>
        <v>1200000</v>
      </c>
      <c r="I43" s="69">
        <v>0</v>
      </c>
      <c r="J43" s="70"/>
    </row>
    <row r="44" spans="1:10" s="71" customFormat="1" ht="16.8" x14ac:dyDescent="0.45">
      <c r="A44" s="83"/>
      <c r="B44" s="84"/>
      <c r="C44" s="63" t="s">
        <v>24</v>
      </c>
      <c r="D44" s="85" t="s">
        <v>56</v>
      </c>
      <c r="E44" s="65"/>
      <c r="F44" s="66"/>
      <c r="G44" s="86">
        <f>4*250000</f>
        <v>1000000</v>
      </c>
      <c r="H44" s="87">
        <f>4*250000</f>
        <v>1000000</v>
      </c>
      <c r="I44" s="69">
        <v>0</v>
      </c>
      <c r="J44" s="70"/>
    </row>
    <row r="45" spans="1:10" s="71" customFormat="1" ht="16.8" x14ac:dyDescent="0.45">
      <c r="A45" s="83"/>
      <c r="B45" s="84"/>
      <c r="C45" s="63" t="s">
        <v>26</v>
      </c>
      <c r="D45" s="85" t="s">
        <v>57</v>
      </c>
      <c r="E45" s="65"/>
      <c r="F45" s="66"/>
      <c r="G45" s="67">
        <f>4*215000</f>
        <v>860000</v>
      </c>
      <c r="H45" s="68">
        <f>4*215000</f>
        <v>860000</v>
      </c>
      <c r="I45" s="69">
        <v>0</v>
      </c>
      <c r="J45" s="70"/>
    </row>
    <row r="46" spans="1:10" s="71" customFormat="1" ht="16.8" x14ac:dyDescent="0.45">
      <c r="A46" s="83"/>
      <c r="B46" s="84"/>
      <c r="C46" s="63" t="s">
        <v>28</v>
      </c>
      <c r="D46" s="85" t="s">
        <v>58</v>
      </c>
      <c r="E46" s="65"/>
      <c r="F46" s="66"/>
      <c r="G46" s="86">
        <f>32*200000</f>
        <v>6400000</v>
      </c>
      <c r="H46" s="87">
        <v>5600000</v>
      </c>
      <c r="I46" s="88">
        <v>800000</v>
      </c>
      <c r="J46" s="70"/>
    </row>
    <row r="47" spans="1:10" s="71" customFormat="1" ht="16.8" x14ac:dyDescent="0.45">
      <c r="A47" s="51"/>
      <c r="B47" s="51" t="s">
        <v>24</v>
      </c>
      <c r="C47" s="89" t="s">
        <v>59</v>
      </c>
      <c r="D47" s="43"/>
      <c r="E47" s="90"/>
      <c r="F47" s="91"/>
      <c r="G47" s="53">
        <f>G48</f>
        <v>35655000</v>
      </c>
      <c r="H47" s="54">
        <v>34655000</v>
      </c>
      <c r="I47" s="92">
        <v>1000000</v>
      </c>
      <c r="J47" s="70"/>
    </row>
    <row r="48" spans="1:10" s="71" customFormat="1" ht="16.8" hidden="1" x14ac:dyDescent="0.45">
      <c r="A48" s="93"/>
      <c r="B48" s="56" t="s">
        <v>21</v>
      </c>
      <c r="C48" s="52" t="s">
        <v>60</v>
      </c>
      <c r="D48" s="52"/>
      <c r="E48" s="43"/>
      <c r="F48" s="44"/>
      <c r="G48" s="86">
        <f>SUM(G49:G61)</f>
        <v>35655000</v>
      </c>
      <c r="H48" s="87">
        <f>SUM(H49:H61)</f>
        <v>35655000</v>
      </c>
      <c r="I48" s="69">
        <v>0</v>
      </c>
      <c r="J48" s="70"/>
    </row>
    <row r="49" spans="1:10" s="71" customFormat="1" ht="16.8" hidden="1" x14ac:dyDescent="0.45">
      <c r="A49" s="56"/>
      <c r="B49" s="56"/>
      <c r="C49" s="94" t="s">
        <v>19</v>
      </c>
      <c r="D49" s="85" t="s">
        <v>61</v>
      </c>
      <c r="E49" s="43"/>
      <c r="F49" s="44"/>
      <c r="G49" s="86">
        <v>3882000</v>
      </c>
      <c r="H49" s="87">
        <v>3882000</v>
      </c>
      <c r="I49" s="69">
        <v>0</v>
      </c>
      <c r="J49" s="70"/>
    </row>
    <row r="50" spans="1:10" s="71" customFormat="1" ht="16.8" hidden="1" x14ac:dyDescent="0.45">
      <c r="A50" s="56"/>
      <c r="B50" s="56"/>
      <c r="C50" s="94" t="s">
        <v>24</v>
      </c>
      <c r="D50" s="85" t="s">
        <v>62</v>
      </c>
      <c r="E50" s="43"/>
      <c r="F50" s="44"/>
      <c r="G50" s="86">
        <v>3150000</v>
      </c>
      <c r="H50" s="87">
        <v>3150000</v>
      </c>
      <c r="I50" s="69">
        <v>0</v>
      </c>
      <c r="J50" s="70"/>
    </row>
    <row r="51" spans="1:10" s="71" customFormat="1" ht="16.8" hidden="1" x14ac:dyDescent="0.45">
      <c r="A51" s="56"/>
      <c r="B51" s="56"/>
      <c r="C51" s="94" t="s">
        <v>26</v>
      </c>
      <c r="D51" s="85" t="s">
        <v>63</v>
      </c>
      <c r="E51" s="43"/>
      <c r="F51" s="44"/>
      <c r="G51" s="86">
        <v>4125000</v>
      </c>
      <c r="H51" s="87">
        <v>4125000</v>
      </c>
      <c r="I51" s="69">
        <v>0</v>
      </c>
      <c r="J51" s="70"/>
    </row>
    <row r="52" spans="1:10" s="71" customFormat="1" ht="16.8" hidden="1" x14ac:dyDescent="0.45">
      <c r="A52" s="56"/>
      <c r="B52" s="56"/>
      <c r="C52" s="94" t="s">
        <v>28</v>
      </c>
      <c r="D52" s="85" t="s">
        <v>64</v>
      </c>
      <c r="E52" s="43"/>
      <c r="F52" s="44"/>
      <c r="G52" s="86">
        <v>4788000</v>
      </c>
      <c r="H52" s="87">
        <v>4788000</v>
      </c>
      <c r="I52" s="69">
        <v>0</v>
      </c>
      <c r="J52" s="70"/>
    </row>
    <row r="53" spans="1:10" s="71" customFormat="1" ht="16.8" hidden="1" x14ac:dyDescent="0.45">
      <c r="A53" s="56"/>
      <c r="B53" s="56"/>
      <c r="C53" s="94" t="s">
        <v>30</v>
      </c>
      <c r="D53" s="85" t="s">
        <v>65</v>
      </c>
      <c r="E53" s="43"/>
      <c r="F53" s="44"/>
      <c r="G53" s="86">
        <v>480000</v>
      </c>
      <c r="H53" s="87">
        <v>480000</v>
      </c>
      <c r="I53" s="69">
        <v>0</v>
      </c>
      <c r="J53" s="70"/>
    </row>
    <row r="54" spans="1:10" s="71" customFormat="1" ht="16.8" hidden="1" x14ac:dyDescent="0.45">
      <c r="A54" s="56"/>
      <c r="B54" s="56"/>
      <c r="C54" s="94" t="s">
        <v>66</v>
      </c>
      <c r="D54" s="85" t="s">
        <v>67</v>
      </c>
      <c r="E54" s="43"/>
      <c r="F54" s="44"/>
      <c r="G54" s="86">
        <v>3150000</v>
      </c>
      <c r="H54" s="87">
        <v>3150000</v>
      </c>
      <c r="I54" s="69">
        <v>0</v>
      </c>
      <c r="J54" s="70"/>
    </row>
    <row r="55" spans="1:10" s="71" customFormat="1" ht="16.8" hidden="1" x14ac:dyDescent="0.45">
      <c r="A55" s="56"/>
      <c r="B55" s="56"/>
      <c r="C55" s="94" t="s">
        <v>68</v>
      </c>
      <c r="D55" s="85" t="s">
        <v>69</v>
      </c>
      <c r="E55" s="43"/>
      <c r="F55" s="44"/>
      <c r="G55" s="86">
        <v>1155000</v>
      </c>
      <c r="H55" s="87">
        <v>1155000</v>
      </c>
      <c r="I55" s="69">
        <v>0</v>
      </c>
      <c r="J55" s="70"/>
    </row>
    <row r="56" spans="1:10" s="71" customFormat="1" ht="16.8" hidden="1" x14ac:dyDescent="0.45">
      <c r="A56" s="56"/>
      <c r="B56" s="56"/>
      <c r="C56" s="94" t="s">
        <v>70</v>
      </c>
      <c r="D56" s="85" t="s">
        <v>71</v>
      </c>
      <c r="E56" s="43"/>
      <c r="F56" s="44"/>
      <c r="G56" s="86">
        <v>2025000</v>
      </c>
      <c r="H56" s="87">
        <v>2025000</v>
      </c>
      <c r="I56" s="69">
        <v>0</v>
      </c>
      <c r="J56" s="70"/>
    </row>
    <row r="57" spans="1:10" s="71" customFormat="1" ht="16.8" hidden="1" x14ac:dyDescent="0.45">
      <c r="A57" s="56"/>
      <c r="B57" s="56"/>
      <c r="C57" s="94" t="s">
        <v>72</v>
      </c>
      <c r="D57" s="85" t="s">
        <v>73</v>
      </c>
      <c r="E57" s="43"/>
      <c r="F57" s="44"/>
      <c r="G57" s="86">
        <v>1200000</v>
      </c>
      <c r="H57" s="87">
        <v>1200000</v>
      </c>
      <c r="I57" s="69">
        <v>0</v>
      </c>
      <c r="J57" s="70"/>
    </row>
    <row r="58" spans="1:10" s="71" customFormat="1" ht="15.75" hidden="1" customHeight="1" x14ac:dyDescent="0.45">
      <c r="A58" s="56"/>
      <c r="B58" s="56"/>
      <c r="C58" s="94" t="s">
        <v>74</v>
      </c>
      <c r="D58" s="95" t="s">
        <v>75</v>
      </c>
      <c r="E58" s="95"/>
      <c r="F58" s="96"/>
      <c r="G58" s="97">
        <v>3000000</v>
      </c>
      <c r="H58" s="98">
        <v>3000000</v>
      </c>
      <c r="I58" s="69">
        <v>0</v>
      </c>
      <c r="J58" s="70"/>
    </row>
    <row r="59" spans="1:10" s="71" customFormat="1" ht="16.8" hidden="1" x14ac:dyDescent="0.45">
      <c r="A59" s="56"/>
      <c r="B59" s="56"/>
      <c r="C59" s="94" t="s">
        <v>76</v>
      </c>
      <c r="D59" s="85" t="s">
        <v>77</v>
      </c>
      <c r="E59" s="43"/>
      <c r="F59" s="44"/>
      <c r="G59" s="86">
        <v>5800000</v>
      </c>
      <c r="H59" s="87">
        <v>5800000</v>
      </c>
      <c r="I59" s="69">
        <v>0</v>
      </c>
      <c r="J59" s="70"/>
    </row>
    <row r="60" spans="1:10" s="71" customFormat="1" ht="16.8" hidden="1" x14ac:dyDescent="0.45">
      <c r="A60" s="56"/>
      <c r="B60" s="56"/>
      <c r="C60" s="94" t="s">
        <v>78</v>
      </c>
      <c r="D60" s="85" t="s">
        <v>79</v>
      </c>
      <c r="E60" s="43"/>
      <c r="F60" s="44"/>
      <c r="G60" s="86">
        <v>2400000</v>
      </c>
      <c r="H60" s="87">
        <v>2400000</v>
      </c>
      <c r="I60" s="69">
        <v>0</v>
      </c>
      <c r="J60" s="70"/>
    </row>
    <row r="61" spans="1:10" s="71" customFormat="1" ht="16.8" hidden="1" x14ac:dyDescent="0.45">
      <c r="A61" s="56"/>
      <c r="B61" s="56"/>
      <c r="C61" s="99" t="s">
        <v>80</v>
      </c>
      <c r="D61" s="100" t="s">
        <v>81</v>
      </c>
      <c r="E61" s="43"/>
      <c r="F61" s="44"/>
      <c r="G61" s="86">
        <v>500000</v>
      </c>
      <c r="H61" s="87">
        <v>500000</v>
      </c>
      <c r="I61" s="69">
        <v>0</v>
      </c>
      <c r="J61" s="70"/>
    </row>
    <row r="62" spans="1:10" s="71" customFormat="1" ht="16.8" x14ac:dyDescent="0.45">
      <c r="A62" s="51"/>
      <c r="B62" s="51" t="s">
        <v>26</v>
      </c>
      <c r="C62" s="90" t="s">
        <v>82</v>
      </c>
      <c r="D62" s="90"/>
      <c r="E62" s="90"/>
      <c r="F62" s="44"/>
      <c r="G62" s="53">
        <v>2124000</v>
      </c>
      <c r="H62" s="54">
        <v>2124000</v>
      </c>
      <c r="I62" s="47">
        <v>0</v>
      </c>
      <c r="J62" s="70"/>
    </row>
    <row r="63" spans="1:10" s="71" customFormat="1" ht="16.8" x14ac:dyDescent="0.45">
      <c r="A63" s="101"/>
      <c r="B63" s="51" t="s">
        <v>28</v>
      </c>
      <c r="C63" s="90" t="s">
        <v>83</v>
      </c>
      <c r="D63" s="90"/>
      <c r="E63" s="90"/>
      <c r="F63" s="102"/>
      <c r="G63" s="53">
        <v>6246000</v>
      </c>
      <c r="H63" s="54">
        <v>6246000</v>
      </c>
      <c r="I63" s="47">
        <v>0</v>
      </c>
      <c r="J63" s="70"/>
    </row>
    <row r="64" spans="1:10" s="71" customFormat="1" ht="16.8" x14ac:dyDescent="0.45">
      <c r="A64" s="101"/>
      <c r="B64" s="101" t="s">
        <v>30</v>
      </c>
      <c r="C64" s="103" t="s">
        <v>84</v>
      </c>
      <c r="D64" s="90"/>
      <c r="E64" s="90"/>
      <c r="F64" s="102"/>
      <c r="G64" s="53">
        <v>12600000</v>
      </c>
      <c r="H64" s="54">
        <v>11700000</v>
      </c>
      <c r="I64" s="92">
        <f>G64-H64</f>
        <v>900000</v>
      </c>
      <c r="J64" s="70"/>
    </row>
    <row r="65" spans="1:10" s="71" customFormat="1" ht="16.8" x14ac:dyDescent="0.45">
      <c r="A65" s="101"/>
      <c r="B65" s="101">
        <v>6</v>
      </c>
      <c r="C65" s="104" t="s">
        <v>85</v>
      </c>
      <c r="D65" s="90"/>
      <c r="E65" s="90"/>
      <c r="F65" s="102"/>
      <c r="G65" s="53">
        <v>5400000</v>
      </c>
      <c r="H65" s="54">
        <v>5400000</v>
      </c>
      <c r="I65" s="47">
        <v>0</v>
      </c>
      <c r="J65" s="70"/>
    </row>
    <row r="66" spans="1:10" s="71" customFormat="1" ht="16.8" x14ac:dyDescent="0.45">
      <c r="A66" s="101"/>
      <c r="B66" s="101" t="s">
        <v>68</v>
      </c>
      <c r="C66" s="105" t="s">
        <v>86</v>
      </c>
      <c r="D66" s="90"/>
      <c r="E66" s="90"/>
      <c r="F66" s="102"/>
      <c r="G66" s="53">
        <v>10300000</v>
      </c>
      <c r="H66" s="54">
        <v>10300000</v>
      </c>
      <c r="I66" s="47">
        <v>0</v>
      </c>
      <c r="J66" s="70"/>
    </row>
    <row r="67" spans="1:10" s="71" customFormat="1" ht="6" customHeight="1" x14ac:dyDescent="0.45">
      <c r="A67" s="101"/>
      <c r="B67" s="101"/>
      <c r="C67" s="106"/>
      <c r="D67" s="90"/>
      <c r="E67" s="90"/>
      <c r="F67" s="102"/>
      <c r="G67" s="79"/>
      <c r="H67" s="80"/>
      <c r="I67" s="69"/>
      <c r="J67" s="70"/>
    </row>
    <row r="68" spans="1:10" s="71" customFormat="1" ht="17.399999999999999" x14ac:dyDescent="0.5">
      <c r="A68" s="107" t="s">
        <v>87</v>
      </c>
      <c r="B68" s="107" t="s">
        <v>88</v>
      </c>
      <c r="C68" s="108"/>
      <c r="D68" s="109"/>
      <c r="E68" s="109"/>
      <c r="F68" s="110"/>
      <c r="G68" s="45">
        <f>G69</f>
        <v>2900000</v>
      </c>
      <c r="H68" s="46">
        <f>H69</f>
        <v>2900000</v>
      </c>
      <c r="I68" s="47">
        <v>0</v>
      </c>
      <c r="J68" s="70"/>
    </row>
    <row r="69" spans="1:10" s="71" customFormat="1" ht="16.8" x14ac:dyDescent="0.45">
      <c r="A69" s="101"/>
      <c r="B69" s="101" t="s">
        <v>19</v>
      </c>
      <c r="C69" s="90" t="s">
        <v>89</v>
      </c>
      <c r="D69" s="90"/>
      <c r="E69" s="90"/>
      <c r="F69" s="44"/>
      <c r="G69" s="86">
        <v>2900000</v>
      </c>
      <c r="H69" s="87">
        <v>2900000</v>
      </c>
      <c r="I69" s="69">
        <v>0</v>
      </c>
      <c r="J69" s="70"/>
    </row>
    <row r="70" spans="1:10" s="114" customFormat="1" ht="6.75" customHeight="1" x14ac:dyDescent="0.35">
      <c r="A70" s="101"/>
      <c r="B70" s="101"/>
      <c r="C70" s="90"/>
      <c r="D70" s="90"/>
      <c r="E70" s="90"/>
      <c r="F70" s="44"/>
      <c r="G70" s="111"/>
      <c r="H70" s="112"/>
      <c r="I70" s="69"/>
      <c r="J70" s="113"/>
    </row>
    <row r="71" spans="1:10" s="71" customFormat="1" ht="17.399999999999999" x14ac:dyDescent="0.5">
      <c r="A71" s="107" t="s">
        <v>90</v>
      </c>
      <c r="B71" s="107" t="s">
        <v>91</v>
      </c>
      <c r="C71" s="108"/>
      <c r="D71" s="109"/>
      <c r="E71" s="109"/>
      <c r="F71" s="110"/>
      <c r="G71" s="45">
        <f>SUM(G72:G72)</f>
        <v>5000000</v>
      </c>
      <c r="H71" s="46">
        <f>SUM(H72:H72)</f>
        <v>5000000</v>
      </c>
      <c r="I71" s="47">
        <v>0</v>
      </c>
      <c r="J71" s="70"/>
    </row>
    <row r="72" spans="1:10" s="71" customFormat="1" ht="16.8" x14ac:dyDescent="0.45">
      <c r="A72" s="101"/>
      <c r="B72" s="101" t="s">
        <v>19</v>
      </c>
      <c r="C72" s="90" t="s">
        <v>92</v>
      </c>
      <c r="D72" s="90"/>
      <c r="E72" s="90"/>
      <c r="F72" s="44"/>
      <c r="G72" s="86">
        <v>5000000</v>
      </c>
      <c r="H72" s="87">
        <v>5000000</v>
      </c>
      <c r="I72" s="69">
        <v>0</v>
      </c>
      <c r="J72" s="70"/>
    </row>
    <row r="73" spans="1:10" s="71" customFormat="1" ht="6" customHeight="1" x14ac:dyDescent="0.45">
      <c r="A73" s="101"/>
      <c r="B73" s="101"/>
      <c r="C73" s="90"/>
      <c r="D73" s="90"/>
      <c r="E73" s="90"/>
      <c r="F73" s="44"/>
      <c r="G73" s="86"/>
      <c r="H73" s="87"/>
      <c r="I73" s="69"/>
      <c r="J73" s="70"/>
    </row>
    <row r="74" spans="1:10" s="118" customFormat="1" ht="15" x14ac:dyDescent="0.35">
      <c r="A74" s="107" t="s">
        <v>93</v>
      </c>
      <c r="B74" s="107" t="s">
        <v>94</v>
      </c>
      <c r="C74" s="108"/>
      <c r="D74" s="109"/>
      <c r="E74" s="109"/>
      <c r="F74" s="110"/>
      <c r="G74" s="115">
        <f>SUM(G75:G76)</f>
        <v>3090000</v>
      </c>
      <c r="H74" s="116">
        <f>SUM(H75:H76)</f>
        <v>3090000</v>
      </c>
      <c r="I74" s="47">
        <v>0</v>
      </c>
      <c r="J74" s="117"/>
    </row>
    <row r="75" spans="1:10" s="71" customFormat="1" ht="16.8" x14ac:dyDescent="0.45">
      <c r="A75" s="101"/>
      <c r="B75" s="101" t="s">
        <v>19</v>
      </c>
      <c r="C75" s="103" t="s">
        <v>95</v>
      </c>
      <c r="D75" s="90"/>
      <c r="E75" s="90"/>
      <c r="F75" s="44"/>
      <c r="G75" s="86">
        <v>1650000</v>
      </c>
      <c r="H75" s="87">
        <v>1650000</v>
      </c>
      <c r="I75" s="69">
        <v>0</v>
      </c>
      <c r="J75" s="70"/>
    </row>
    <row r="76" spans="1:10" s="71" customFormat="1" ht="16.8" x14ac:dyDescent="0.45">
      <c r="A76" s="101"/>
      <c r="B76" s="101" t="s">
        <v>24</v>
      </c>
      <c r="C76" s="90" t="s">
        <v>96</v>
      </c>
      <c r="D76" s="90"/>
      <c r="E76" s="90"/>
      <c r="F76" s="44"/>
      <c r="G76" s="86">
        <v>1440000</v>
      </c>
      <c r="H76" s="87">
        <v>1440000</v>
      </c>
      <c r="I76" s="69">
        <v>0</v>
      </c>
      <c r="J76" s="70"/>
    </row>
    <row r="77" spans="1:10" s="71" customFormat="1" ht="4.5" customHeight="1" x14ac:dyDescent="0.45">
      <c r="A77" s="101"/>
      <c r="B77" s="101"/>
      <c r="C77" s="90"/>
      <c r="D77" s="90"/>
      <c r="E77" s="90"/>
      <c r="F77" s="44"/>
      <c r="G77" s="86"/>
      <c r="H77" s="87"/>
      <c r="I77" s="69">
        <v>0</v>
      </c>
      <c r="J77" s="70"/>
    </row>
    <row r="78" spans="1:10" s="126" customFormat="1" ht="17.25" customHeight="1" x14ac:dyDescent="0.35">
      <c r="A78" s="119" t="s">
        <v>97</v>
      </c>
      <c r="B78" s="120"/>
      <c r="C78" s="120"/>
      <c r="D78" s="120"/>
      <c r="E78" s="120"/>
      <c r="F78" s="121"/>
      <c r="G78" s="122">
        <f>G16+G68+G71+G74</f>
        <v>185082600</v>
      </c>
      <c r="H78" s="123">
        <f>H16+H68+H71+H74</f>
        <v>181991000</v>
      </c>
      <c r="I78" s="124">
        <f>G78-H78</f>
        <v>3091600</v>
      </c>
      <c r="J78" s="125"/>
    </row>
    <row r="79" spans="1:10" s="126" customFormat="1" ht="9.75" customHeight="1" x14ac:dyDescent="0.35">
      <c r="A79" s="127"/>
      <c r="B79" s="127"/>
      <c r="C79" s="127"/>
      <c r="D79" s="127"/>
      <c r="E79" s="127"/>
      <c r="F79" s="127"/>
      <c r="G79" s="127"/>
      <c r="H79" s="128"/>
    </row>
    <row r="80" spans="1:10" s="126" customFormat="1" ht="21" customHeight="1" x14ac:dyDescent="0.35">
      <c r="A80" s="127"/>
      <c r="B80" s="127"/>
      <c r="C80" s="127"/>
      <c r="D80" s="127"/>
      <c r="E80" s="127"/>
      <c r="F80" s="129"/>
      <c r="G80" s="129"/>
      <c r="H80" s="129" t="s">
        <v>98</v>
      </c>
    </row>
    <row r="81" spans="1:8" s="126" customFormat="1" ht="17.25" customHeight="1" x14ac:dyDescent="0.35">
      <c r="A81" s="127"/>
      <c r="B81" s="127"/>
      <c r="C81" s="127"/>
      <c r="D81" s="127"/>
      <c r="E81" s="127"/>
      <c r="F81" s="127"/>
      <c r="G81" s="127"/>
      <c r="H81" s="127" t="s">
        <v>99</v>
      </c>
    </row>
    <row r="82" spans="1:8" s="126" customFormat="1" ht="18.75" customHeight="1" x14ac:dyDescent="0.35">
      <c r="A82" s="127"/>
      <c r="B82" s="127"/>
      <c r="C82" s="127"/>
      <c r="D82" s="127"/>
      <c r="E82" s="127"/>
      <c r="F82" s="127"/>
      <c r="G82" s="127"/>
      <c r="H82" s="127"/>
    </row>
    <row r="83" spans="1:8" s="126" customFormat="1" ht="40.5" customHeight="1" x14ac:dyDescent="0.35">
      <c r="A83" s="127"/>
      <c r="B83" s="127"/>
      <c r="C83" s="127"/>
      <c r="D83" s="127"/>
      <c r="E83" s="127"/>
      <c r="F83" s="127"/>
      <c r="G83" s="127"/>
      <c r="H83" s="127"/>
    </row>
    <row r="84" spans="1:8" s="132" customFormat="1" ht="15" x14ac:dyDescent="0.35">
      <c r="A84" s="130"/>
      <c r="B84" s="130"/>
      <c r="C84" s="130"/>
      <c r="D84" s="130"/>
      <c r="E84" s="130"/>
      <c r="F84" s="131"/>
      <c r="G84" s="131"/>
      <c r="H84" s="131" t="s">
        <v>100</v>
      </c>
    </row>
    <row r="85" spans="1:8" s="132" customFormat="1" ht="15" x14ac:dyDescent="0.35">
      <c r="A85" s="130"/>
      <c r="B85" s="130"/>
      <c r="C85" s="130"/>
      <c r="D85" s="130"/>
      <c r="E85" s="130"/>
      <c r="F85" s="130"/>
      <c r="G85" s="130"/>
      <c r="H85" s="133"/>
    </row>
    <row r="86" spans="1:8" s="132" customFormat="1" ht="15" x14ac:dyDescent="0.35">
      <c r="A86" s="130"/>
      <c r="B86" s="130"/>
      <c r="C86" s="130"/>
      <c r="D86" s="130"/>
      <c r="E86" s="130"/>
      <c r="F86" s="130"/>
      <c r="G86" s="130"/>
      <c r="H86" s="133"/>
    </row>
    <row r="87" spans="1:8" s="132" customFormat="1" ht="15" x14ac:dyDescent="0.35">
      <c r="A87" s="130"/>
      <c r="B87" s="130"/>
      <c r="C87" s="130"/>
      <c r="D87" s="130"/>
      <c r="E87" s="130"/>
      <c r="F87" s="130"/>
      <c r="G87" s="130"/>
      <c r="H87" s="133"/>
    </row>
    <row r="88" spans="1:8" s="132" customFormat="1" ht="15" x14ac:dyDescent="0.35">
      <c r="A88" s="130"/>
      <c r="B88" s="130"/>
      <c r="C88" s="130"/>
      <c r="D88" s="130"/>
      <c r="E88" s="130"/>
      <c r="F88" s="130"/>
      <c r="G88" s="130"/>
      <c r="H88" s="133"/>
    </row>
    <row r="89" spans="1:8" s="132" customFormat="1" ht="15" x14ac:dyDescent="0.35">
      <c r="A89" s="130"/>
      <c r="B89" s="130"/>
      <c r="C89" s="130"/>
      <c r="D89" s="130"/>
      <c r="E89" s="130"/>
      <c r="F89" s="130"/>
      <c r="G89" s="130"/>
      <c r="H89" s="133"/>
    </row>
    <row r="90" spans="1:8" ht="15.6" x14ac:dyDescent="0.35">
      <c r="A90" s="134"/>
      <c r="B90" s="134"/>
      <c r="C90" s="134"/>
      <c r="D90" s="134"/>
      <c r="E90" s="134"/>
      <c r="F90" s="134"/>
      <c r="G90" s="134"/>
      <c r="H90" s="135"/>
    </row>
  </sheetData>
  <mergeCells count="12">
    <mergeCell ref="A13:A14"/>
    <mergeCell ref="B13:F14"/>
    <mergeCell ref="J13:J14"/>
    <mergeCell ref="B15:F15"/>
    <mergeCell ref="D58:F58"/>
    <mergeCell ref="A78:F78"/>
    <mergeCell ref="A1:J1"/>
    <mergeCell ref="A2:J2"/>
    <mergeCell ref="A3:J3"/>
    <mergeCell ref="A4:J4"/>
    <mergeCell ref="A5:J5"/>
    <mergeCell ref="A6:H6"/>
  </mergeCells>
  <printOptions horizontalCentered="1"/>
  <pageMargins left="0.70866141732283472" right="0.70866141732283472" top="0.82677165354330717" bottom="0.74803149606299213" header="0.31496062992125984" footer="0.31496062992125984"/>
  <pageSetup paperSize="5" scale="73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sqref="A1:J47"/>
    </sheetView>
  </sheetViews>
  <sheetFormatPr defaultColWidth="9.109375" defaultRowHeight="13.2" x14ac:dyDescent="0.25"/>
  <cols>
    <col min="1" max="1" width="3.5546875" style="137" customWidth="1"/>
    <col min="2" max="2" width="3.109375" style="255" customWidth="1"/>
    <col min="3" max="3" width="3.5546875" style="137" customWidth="1"/>
    <col min="4" max="5" width="9.109375" style="137"/>
    <col min="6" max="6" width="25" style="137" customWidth="1"/>
    <col min="7" max="7" width="17.33203125" style="137" customWidth="1"/>
    <col min="8" max="8" width="16.88671875" style="137" customWidth="1"/>
    <col min="9" max="9" width="13.5546875" style="137" customWidth="1"/>
    <col min="10" max="16384" width="9.109375" style="137"/>
  </cols>
  <sheetData>
    <row r="1" spans="1:16" ht="17.399999999999999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6" ht="17.399999999999999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6" ht="19.8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6" ht="15.6" thickBot="1" x14ac:dyDescent="0.3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6" ht="6" customHeight="1" thickTop="1" x14ac:dyDescent="0.35">
      <c r="A5" s="140"/>
      <c r="B5" s="140"/>
      <c r="C5" s="140"/>
      <c r="D5" s="141"/>
      <c r="E5" s="142"/>
      <c r="F5" s="142"/>
      <c r="G5" s="143"/>
    </row>
    <row r="6" spans="1:16" s="144" customFormat="1" ht="25.5" customHeight="1" x14ac:dyDescent="0.25">
      <c r="A6" s="136" t="s">
        <v>101</v>
      </c>
      <c r="B6" s="136"/>
      <c r="C6" s="136"/>
      <c r="D6" s="136"/>
      <c r="E6" s="136"/>
      <c r="F6" s="136"/>
      <c r="G6" s="136"/>
      <c r="H6" s="136"/>
      <c r="I6" s="136"/>
      <c r="J6" s="136"/>
      <c r="P6" s="145" t="e">
        <f>#REF!+#REF!+#REF!+P2</f>
        <v>#REF!</v>
      </c>
    </row>
    <row r="7" spans="1:16" s="140" customFormat="1" ht="15.6" x14ac:dyDescent="0.35">
      <c r="A7" s="146"/>
      <c r="B7" s="147"/>
      <c r="C7" s="146" t="s">
        <v>102</v>
      </c>
      <c r="D7" s="147"/>
      <c r="E7" s="147"/>
    </row>
    <row r="8" spans="1:16" s="140" customFormat="1" ht="15.6" x14ac:dyDescent="0.35">
      <c r="A8" s="146"/>
      <c r="B8" s="147"/>
      <c r="C8" s="146" t="s">
        <v>103</v>
      </c>
      <c r="D8" s="147"/>
      <c r="E8" s="147"/>
    </row>
    <row r="9" spans="1:16" s="140" customFormat="1" ht="16.5" customHeight="1" x14ac:dyDescent="0.35">
      <c r="A9" s="146"/>
      <c r="B9" s="147"/>
      <c r="C9" s="146" t="s">
        <v>104</v>
      </c>
      <c r="D9" s="147"/>
      <c r="E9" s="147"/>
    </row>
    <row r="10" spans="1:16" s="140" customFormat="1" ht="15.6" x14ac:dyDescent="0.35">
      <c r="A10" s="146"/>
      <c r="B10" s="147"/>
      <c r="C10" s="146" t="s">
        <v>8</v>
      </c>
      <c r="D10" s="147"/>
      <c r="E10" s="147"/>
    </row>
    <row r="11" spans="1:16" s="140" customFormat="1" ht="15.6" x14ac:dyDescent="0.35">
      <c r="A11" s="148"/>
      <c r="B11" s="149"/>
      <c r="C11" s="148" t="s">
        <v>9</v>
      </c>
      <c r="D11" s="149"/>
      <c r="E11" s="150"/>
    </row>
    <row r="12" spans="1:16" s="152" customFormat="1" ht="16.5" customHeight="1" x14ac:dyDescent="0.35">
      <c r="A12" s="151"/>
      <c r="B12" s="151"/>
      <c r="C12" s="151"/>
      <c r="D12" s="151"/>
      <c r="E12" s="151"/>
      <c r="F12" s="151"/>
      <c r="G12" s="151"/>
      <c r="I12" s="153"/>
      <c r="J12" s="153"/>
      <c r="K12" s="153"/>
    </row>
    <row r="13" spans="1:16" s="162" customFormat="1" ht="16.5" customHeight="1" x14ac:dyDescent="0.3">
      <c r="A13" s="154" t="s">
        <v>10</v>
      </c>
      <c r="B13" s="155" t="s">
        <v>11</v>
      </c>
      <c r="C13" s="156"/>
      <c r="D13" s="156"/>
      <c r="E13" s="156"/>
      <c r="F13" s="157"/>
      <c r="G13" s="21" t="s">
        <v>12</v>
      </c>
      <c r="H13" s="158" t="s">
        <v>13</v>
      </c>
      <c r="I13" s="159" t="s">
        <v>14</v>
      </c>
      <c r="J13" s="160" t="s">
        <v>15</v>
      </c>
      <c r="K13" s="161"/>
    </row>
    <row r="14" spans="1:16" s="162" customFormat="1" ht="16.5" customHeight="1" x14ac:dyDescent="0.3">
      <c r="A14" s="163"/>
      <c r="B14" s="164"/>
      <c r="C14" s="165"/>
      <c r="D14" s="165"/>
      <c r="E14" s="165"/>
      <c r="F14" s="166"/>
      <c r="G14" s="21" t="s">
        <v>105</v>
      </c>
      <c r="H14" s="158" t="s">
        <v>105</v>
      </c>
      <c r="I14" s="158" t="s">
        <v>105</v>
      </c>
      <c r="J14" s="167"/>
      <c r="K14" s="161"/>
    </row>
    <row r="15" spans="1:16" s="169" customFormat="1" ht="11.25" customHeight="1" x14ac:dyDescent="0.25">
      <c r="A15" s="30">
        <v>1</v>
      </c>
      <c r="B15" s="31">
        <v>2</v>
      </c>
      <c r="C15" s="32"/>
      <c r="D15" s="32"/>
      <c r="E15" s="32"/>
      <c r="F15" s="33"/>
      <c r="G15" s="35">
        <v>3</v>
      </c>
      <c r="H15" s="35">
        <v>4</v>
      </c>
      <c r="I15" s="34">
        <v>5</v>
      </c>
      <c r="J15" s="35">
        <v>6</v>
      </c>
      <c r="K15" s="168"/>
    </row>
    <row r="16" spans="1:16" s="179" customFormat="1" ht="16.8" x14ac:dyDescent="0.5">
      <c r="A16" s="170" t="s">
        <v>17</v>
      </c>
      <c r="B16" s="171" t="s">
        <v>18</v>
      </c>
      <c r="C16" s="172"/>
      <c r="D16" s="173"/>
      <c r="E16" s="43"/>
      <c r="F16" s="44"/>
      <c r="G16" s="174">
        <f>G17+G47+G54</f>
        <v>214647600</v>
      </c>
      <c r="H16" s="175">
        <f>H17+H47+H54</f>
        <v>205056000</v>
      </c>
      <c r="I16" s="176">
        <f>G16-H16</f>
        <v>9591600</v>
      </c>
      <c r="J16" s="177"/>
      <c r="K16" s="178"/>
    </row>
    <row r="17" spans="1:11" s="162" customFormat="1" ht="15" x14ac:dyDescent="0.35">
      <c r="A17" s="50"/>
      <c r="B17" s="180" t="s">
        <v>19</v>
      </c>
      <c r="C17" s="52" t="s">
        <v>20</v>
      </c>
      <c r="D17" s="43"/>
      <c r="E17" s="43"/>
      <c r="F17" s="44"/>
      <c r="G17" s="181">
        <f t="shared" ref="G17:H17" si="0">G18+G24+G30+G36+G42</f>
        <v>101767600</v>
      </c>
      <c r="H17" s="182">
        <f t="shared" si="0"/>
        <v>93176000</v>
      </c>
      <c r="I17" s="183">
        <f t="shared" ref="I17:I67" si="1">G17-H17</f>
        <v>8591600</v>
      </c>
      <c r="J17" s="184"/>
      <c r="K17" s="161"/>
    </row>
    <row r="18" spans="1:11" s="162" customFormat="1" ht="15" x14ac:dyDescent="0.35">
      <c r="A18" s="56"/>
      <c r="B18" s="185" t="s">
        <v>21</v>
      </c>
      <c r="C18" s="186" t="s">
        <v>22</v>
      </c>
      <c r="D18" s="186"/>
      <c r="E18" s="186"/>
      <c r="F18" s="187"/>
      <c r="G18" s="181">
        <f t="shared" ref="G18:H18" si="2">SUM(G19:G23)</f>
        <v>85200000</v>
      </c>
      <c r="H18" s="182">
        <f t="shared" si="2"/>
        <v>78000000</v>
      </c>
      <c r="I18" s="183">
        <f t="shared" si="1"/>
        <v>7200000</v>
      </c>
      <c r="J18" s="184"/>
      <c r="K18" s="161"/>
    </row>
    <row r="19" spans="1:11" s="179" customFormat="1" ht="15" customHeight="1" x14ac:dyDescent="0.45">
      <c r="A19" s="61"/>
      <c r="B19" s="188"/>
      <c r="C19" s="63" t="s">
        <v>19</v>
      </c>
      <c r="D19" s="189" t="s">
        <v>23</v>
      </c>
      <c r="E19" s="65"/>
      <c r="F19" s="66"/>
      <c r="G19" s="190">
        <f t="shared" ref="G19:H19" si="3">4*3000000</f>
        <v>12000000</v>
      </c>
      <c r="H19" s="191">
        <f t="shared" si="3"/>
        <v>12000000</v>
      </c>
      <c r="I19" s="192">
        <f t="shared" si="1"/>
        <v>0</v>
      </c>
      <c r="J19" s="177"/>
      <c r="K19" s="178"/>
    </row>
    <row r="20" spans="1:11" s="179" customFormat="1" ht="15" customHeight="1" x14ac:dyDescent="0.45">
      <c r="A20" s="61"/>
      <c r="B20" s="188"/>
      <c r="C20" s="63" t="s">
        <v>24</v>
      </c>
      <c r="D20" s="189" t="s">
        <v>25</v>
      </c>
      <c r="E20" s="65"/>
      <c r="F20" s="66"/>
      <c r="G20" s="190">
        <f t="shared" ref="G20:H20" si="4">4*2100000</f>
        <v>8400000</v>
      </c>
      <c r="H20" s="191">
        <f t="shared" si="4"/>
        <v>8400000</v>
      </c>
      <c r="I20" s="192">
        <f t="shared" si="1"/>
        <v>0</v>
      </c>
      <c r="J20" s="177"/>
      <c r="K20" s="178"/>
    </row>
    <row r="21" spans="1:11" s="195" customFormat="1" ht="15" customHeight="1" x14ac:dyDescent="0.45">
      <c r="A21" s="61"/>
      <c r="B21" s="188"/>
      <c r="C21" s="63" t="s">
        <v>26</v>
      </c>
      <c r="D21" s="189" t="s">
        <v>27</v>
      </c>
      <c r="E21" s="65"/>
      <c r="F21" s="66"/>
      <c r="G21" s="190">
        <f t="shared" ref="G21:H23" si="5">12*1800000</f>
        <v>21600000</v>
      </c>
      <c r="H21" s="191">
        <f t="shared" si="5"/>
        <v>21600000</v>
      </c>
      <c r="I21" s="192">
        <f t="shared" si="1"/>
        <v>0</v>
      </c>
      <c r="J21" s="193"/>
      <c r="K21" s="194"/>
    </row>
    <row r="22" spans="1:11" s="198" customFormat="1" ht="16.8" x14ac:dyDescent="0.45">
      <c r="A22" s="61"/>
      <c r="B22" s="188"/>
      <c r="C22" s="72" t="s">
        <v>28</v>
      </c>
      <c r="D22" s="189" t="s">
        <v>29</v>
      </c>
      <c r="E22" s="65"/>
      <c r="F22" s="66"/>
      <c r="G22" s="190">
        <f t="shared" si="5"/>
        <v>21600000</v>
      </c>
      <c r="H22" s="191">
        <v>14400000</v>
      </c>
      <c r="I22" s="177">
        <f t="shared" si="1"/>
        <v>7200000</v>
      </c>
      <c r="J22" s="196"/>
      <c r="K22" s="197"/>
    </row>
    <row r="23" spans="1:11" s="195" customFormat="1" ht="15" customHeight="1" x14ac:dyDescent="0.45">
      <c r="A23" s="61"/>
      <c r="B23" s="188"/>
      <c r="C23" s="72" t="s">
        <v>30</v>
      </c>
      <c r="D23" s="189" t="s">
        <v>31</v>
      </c>
      <c r="E23" s="65"/>
      <c r="F23" s="66"/>
      <c r="G23" s="190">
        <f t="shared" si="5"/>
        <v>21600000</v>
      </c>
      <c r="H23" s="191">
        <f t="shared" si="5"/>
        <v>21600000</v>
      </c>
      <c r="I23" s="192">
        <f t="shared" si="1"/>
        <v>0</v>
      </c>
      <c r="J23" s="193"/>
      <c r="K23" s="194"/>
    </row>
    <row r="24" spans="1:11" s="195" customFormat="1" ht="15" customHeight="1" x14ac:dyDescent="0.45">
      <c r="A24" s="56"/>
      <c r="B24" s="185" t="s">
        <v>32</v>
      </c>
      <c r="C24" s="52" t="s">
        <v>33</v>
      </c>
      <c r="D24" s="59"/>
      <c r="E24" s="65"/>
      <c r="F24" s="66"/>
      <c r="G24" s="199">
        <f t="shared" ref="G24:H24" si="6">SUM(G25:G29)</f>
        <v>4160000</v>
      </c>
      <c r="H24" s="200">
        <f t="shared" si="6"/>
        <v>3820000</v>
      </c>
      <c r="I24" s="183">
        <f t="shared" si="1"/>
        <v>340000</v>
      </c>
      <c r="J24" s="193"/>
      <c r="K24" s="194"/>
    </row>
    <row r="25" spans="1:11" s="195" customFormat="1" ht="15" customHeight="1" x14ac:dyDescent="0.45">
      <c r="A25" s="61"/>
      <c r="B25" s="188"/>
      <c r="C25" s="63" t="s">
        <v>19</v>
      </c>
      <c r="D25" s="189" t="s">
        <v>34</v>
      </c>
      <c r="E25" s="65"/>
      <c r="F25" s="66"/>
      <c r="G25" s="190">
        <f t="shared" ref="G25:H25" si="7">4*155000</f>
        <v>620000</v>
      </c>
      <c r="H25" s="191">
        <f t="shared" si="7"/>
        <v>620000</v>
      </c>
      <c r="I25" s="192">
        <f t="shared" si="1"/>
        <v>0</v>
      </c>
      <c r="J25" s="193"/>
      <c r="K25" s="194"/>
    </row>
    <row r="26" spans="1:11" s="195" customFormat="1" ht="15" customHeight="1" x14ac:dyDescent="0.45">
      <c r="A26" s="61"/>
      <c r="B26" s="188"/>
      <c r="C26" s="63" t="s">
        <v>24</v>
      </c>
      <c r="D26" s="189" t="s">
        <v>35</v>
      </c>
      <c r="E26" s="65"/>
      <c r="F26" s="66"/>
      <c r="G26" s="190">
        <f t="shared" ref="G26:H26" si="8">4*120000</f>
        <v>480000</v>
      </c>
      <c r="H26" s="191">
        <f t="shared" si="8"/>
        <v>480000</v>
      </c>
      <c r="I26" s="192">
        <f t="shared" si="1"/>
        <v>0</v>
      </c>
      <c r="J26" s="193"/>
      <c r="K26" s="194"/>
    </row>
    <row r="27" spans="1:11" s="198" customFormat="1" ht="16.8" x14ac:dyDescent="0.45">
      <c r="A27" s="61"/>
      <c r="B27" s="188"/>
      <c r="C27" s="63" t="s">
        <v>26</v>
      </c>
      <c r="D27" s="189" t="s">
        <v>36</v>
      </c>
      <c r="E27" s="65"/>
      <c r="F27" s="66"/>
      <c r="G27" s="190">
        <f t="shared" ref="G27:H29" si="9">12*85000</f>
        <v>1020000</v>
      </c>
      <c r="H27" s="191">
        <f t="shared" si="9"/>
        <v>1020000</v>
      </c>
      <c r="I27" s="192">
        <f t="shared" si="1"/>
        <v>0</v>
      </c>
      <c r="J27" s="196"/>
      <c r="K27" s="197"/>
    </row>
    <row r="28" spans="1:11" s="195" customFormat="1" ht="15" customHeight="1" x14ac:dyDescent="0.45">
      <c r="A28" s="61"/>
      <c r="B28" s="188"/>
      <c r="C28" s="72" t="s">
        <v>28</v>
      </c>
      <c r="D28" s="189" t="s">
        <v>37</v>
      </c>
      <c r="E28" s="65"/>
      <c r="F28" s="66"/>
      <c r="G28" s="190">
        <f t="shared" si="9"/>
        <v>1020000</v>
      </c>
      <c r="H28" s="191">
        <v>680000</v>
      </c>
      <c r="I28" s="177">
        <f t="shared" si="1"/>
        <v>340000</v>
      </c>
      <c r="J28" s="193"/>
      <c r="K28" s="194"/>
    </row>
    <row r="29" spans="1:11" s="195" customFormat="1" ht="15" customHeight="1" x14ac:dyDescent="0.45">
      <c r="A29" s="61"/>
      <c r="B29" s="188"/>
      <c r="C29" s="72" t="s">
        <v>30</v>
      </c>
      <c r="D29" s="189" t="s">
        <v>38</v>
      </c>
      <c r="E29" s="65"/>
      <c r="F29" s="66"/>
      <c r="G29" s="190">
        <f t="shared" si="9"/>
        <v>1020000</v>
      </c>
      <c r="H29" s="191">
        <f t="shared" si="9"/>
        <v>1020000</v>
      </c>
      <c r="I29" s="192">
        <f t="shared" si="1"/>
        <v>0</v>
      </c>
      <c r="J29" s="193"/>
      <c r="K29" s="194"/>
    </row>
    <row r="30" spans="1:11" s="195" customFormat="1" ht="15" customHeight="1" x14ac:dyDescent="0.45">
      <c r="A30" s="56"/>
      <c r="B30" s="185" t="s">
        <v>39</v>
      </c>
      <c r="C30" s="52" t="s">
        <v>40</v>
      </c>
      <c r="D30" s="65"/>
      <c r="E30" s="65"/>
      <c r="F30" s="66"/>
      <c r="G30" s="199">
        <f t="shared" ref="G30:H30" si="10">SUM(G31:G35)</f>
        <v>2556000</v>
      </c>
      <c r="H30" s="200">
        <f t="shared" si="10"/>
        <v>2340000</v>
      </c>
      <c r="I30" s="183">
        <f t="shared" si="1"/>
        <v>216000</v>
      </c>
      <c r="J30" s="193"/>
      <c r="K30" s="194"/>
    </row>
    <row r="31" spans="1:11" s="195" customFormat="1" ht="16.8" x14ac:dyDescent="0.45">
      <c r="A31" s="61"/>
      <c r="B31" s="188"/>
      <c r="C31" s="63" t="s">
        <v>19</v>
      </c>
      <c r="D31" s="189" t="s">
        <v>41</v>
      </c>
      <c r="E31" s="65"/>
      <c r="F31" s="66"/>
      <c r="G31" s="190">
        <f t="shared" ref="G31:H31" si="11">4*90000</f>
        <v>360000</v>
      </c>
      <c r="H31" s="191">
        <f t="shared" si="11"/>
        <v>360000</v>
      </c>
      <c r="I31" s="192">
        <f t="shared" si="1"/>
        <v>0</v>
      </c>
      <c r="J31" s="193"/>
      <c r="K31" s="194"/>
    </row>
    <row r="32" spans="1:11" s="195" customFormat="1" ht="15" customHeight="1" x14ac:dyDescent="0.45">
      <c r="A32" s="61"/>
      <c r="B32" s="188"/>
      <c r="C32" s="63" t="s">
        <v>24</v>
      </c>
      <c r="D32" s="189" t="s">
        <v>42</v>
      </c>
      <c r="E32" s="65"/>
      <c r="F32" s="66"/>
      <c r="G32" s="190">
        <f t="shared" ref="G32:H32" si="12">4*63000</f>
        <v>252000</v>
      </c>
      <c r="H32" s="191">
        <f t="shared" si="12"/>
        <v>252000</v>
      </c>
      <c r="I32" s="192">
        <f t="shared" si="1"/>
        <v>0</v>
      </c>
      <c r="J32" s="193"/>
      <c r="K32" s="194"/>
    </row>
    <row r="33" spans="1:11" s="195" customFormat="1" ht="15" customHeight="1" x14ac:dyDescent="0.45">
      <c r="A33" s="61"/>
      <c r="B33" s="188"/>
      <c r="C33" s="63" t="s">
        <v>26</v>
      </c>
      <c r="D33" s="189" t="s">
        <v>43</v>
      </c>
      <c r="E33" s="65"/>
      <c r="F33" s="66"/>
      <c r="G33" s="190">
        <f t="shared" ref="G33:H35" si="13">12*54000</f>
        <v>648000</v>
      </c>
      <c r="H33" s="191">
        <f t="shared" si="13"/>
        <v>648000</v>
      </c>
      <c r="I33" s="192">
        <f t="shared" si="1"/>
        <v>0</v>
      </c>
      <c r="J33" s="193"/>
      <c r="K33" s="194"/>
    </row>
    <row r="34" spans="1:11" s="195" customFormat="1" ht="15" customHeight="1" x14ac:dyDescent="0.45">
      <c r="A34" s="61"/>
      <c r="B34" s="188"/>
      <c r="C34" s="72" t="s">
        <v>28</v>
      </c>
      <c r="D34" s="189" t="s">
        <v>44</v>
      </c>
      <c r="E34" s="65"/>
      <c r="F34" s="66"/>
      <c r="G34" s="190">
        <f t="shared" si="13"/>
        <v>648000</v>
      </c>
      <c r="H34" s="191">
        <v>432000</v>
      </c>
      <c r="I34" s="177">
        <f t="shared" si="1"/>
        <v>216000</v>
      </c>
      <c r="J34" s="193"/>
      <c r="K34" s="194"/>
    </row>
    <row r="35" spans="1:11" s="195" customFormat="1" ht="15" customHeight="1" x14ac:dyDescent="0.45">
      <c r="A35" s="61"/>
      <c r="B35" s="188"/>
      <c r="C35" s="72" t="s">
        <v>30</v>
      </c>
      <c r="D35" s="189" t="s">
        <v>45</v>
      </c>
      <c r="E35" s="65"/>
      <c r="F35" s="66"/>
      <c r="G35" s="190">
        <f t="shared" si="13"/>
        <v>648000</v>
      </c>
      <c r="H35" s="191">
        <f t="shared" si="13"/>
        <v>648000</v>
      </c>
      <c r="I35" s="192">
        <f t="shared" si="1"/>
        <v>0</v>
      </c>
      <c r="J35" s="193"/>
      <c r="K35" s="194"/>
    </row>
    <row r="36" spans="1:11" s="198" customFormat="1" ht="16.8" x14ac:dyDescent="0.45">
      <c r="A36" s="61"/>
      <c r="B36" s="201" t="s">
        <v>46</v>
      </c>
      <c r="C36" s="52" t="s">
        <v>47</v>
      </c>
      <c r="D36" s="65"/>
      <c r="E36" s="65"/>
      <c r="F36" s="66"/>
      <c r="G36" s="196">
        <f t="shared" ref="G36:H36" si="14">SUM(G37:G41)</f>
        <v>391600</v>
      </c>
      <c r="H36" s="202">
        <f t="shared" si="14"/>
        <v>356000</v>
      </c>
      <c r="I36" s="183">
        <f t="shared" si="1"/>
        <v>35600</v>
      </c>
      <c r="J36" s="196"/>
      <c r="K36" s="197"/>
    </row>
    <row r="37" spans="1:11" s="198" customFormat="1" ht="16.8" x14ac:dyDescent="0.45">
      <c r="A37" s="61"/>
      <c r="B37" s="188"/>
      <c r="C37" s="63" t="s">
        <v>19</v>
      </c>
      <c r="D37" s="189" t="s">
        <v>48</v>
      </c>
      <c r="E37" s="65"/>
      <c r="F37" s="66"/>
      <c r="G37" s="193">
        <f t="shared" ref="G37:H38" si="15">4*8900</f>
        <v>35600</v>
      </c>
      <c r="H37" s="203">
        <f t="shared" si="15"/>
        <v>35600</v>
      </c>
      <c r="I37" s="192">
        <f t="shared" si="1"/>
        <v>0</v>
      </c>
      <c r="J37" s="196"/>
      <c r="K37" s="197"/>
    </row>
    <row r="38" spans="1:11" s="195" customFormat="1" ht="16.8" x14ac:dyDescent="0.45">
      <c r="A38" s="61"/>
      <c r="B38" s="188"/>
      <c r="C38" s="63" t="s">
        <v>24</v>
      </c>
      <c r="D38" s="189" t="s">
        <v>49</v>
      </c>
      <c r="E38" s="65"/>
      <c r="F38" s="66"/>
      <c r="G38" s="193">
        <f t="shared" si="15"/>
        <v>35600</v>
      </c>
      <c r="H38" s="203">
        <f t="shared" si="15"/>
        <v>35600</v>
      </c>
      <c r="I38" s="192">
        <f t="shared" si="1"/>
        <v>0</v>
      </c>
      <c r="J38" s="193"/>
      <c r="K38" s="194"/>
    </row>
    <row r="39" spans="1:11" s="195" customFormat="1" ht="16.8" x14ac:dyDescent="0.45">
      <c r="A39" s="61"/>
      <c r="B39" s="188"/>
      <c r="C39" s="63" t="s">
        <v>26</v>
      </c>
      <c r="D39" s="189" t="s">
        <v>50</v>
      </c>
      <c r="E39" s="65"/>
      <c r="F39" s="66"/>
      <c r="G39" s="193">
        <f t="shared" ref="G39:H41" si="16">12*8900</f>
        <v>106800</v>
      </c>
      <c r="H39" s="203">
        <f t="shared" si="16"/>
        <v>106800</v>
      </c>
      <c r="I39" s="192">
        <f t="shared" si="1"/>
        <v>0</v>
      </c>
      <c r="J39" s="193"/>
      <c r="K39" s="194"/>
    </row>
    <row r="40" spans="1:11" s="195" customFormat="1" ht="16.8" x14ac:dyDescent="0.45">
      <c r="A40" s="61"/>
      <c r="B40" s="188"/>
      <c r="C40" s="72" t="s">
        <v>28</v>
      </c>
      <c r="D40" s="189" t="s">
        <v>51</v>
      </c>
      <c r="E40" s="65"/>
      <c r="F40" s="66"/>
      <c r="G40" s="193">
        <f t="shared" si="16"/>
        <v>106800</v>
      </c>
      <c r="H40" s="203">
        <v>71200</v>
      </c>
      <c r="I40" s="177">
        <f t="shared" si="1"/>
        <v>35600</v>
      </c>
      <c r="J40" s="193"/>
      <c r="K40" s="194"/>
    </row>
    <row r="41" spans="1:11" s="195" customFormat="1" ht="16.8" x14ac:dyDescent="0.45">
      <c r="A41" s="61"/>
      <c r="B41" s="188"/>
      <c r="C41" s="72" t="s">
        <v>30</v>
      </c>
      <c r="D41" s="189" t="s">
        <v>52</v>
      </c>
      <c r="E41" s="65"/>
      <c r="F41" s="66"/>
      <c r="G41" s="193">
        <f t="shared" si="16"/>
        <v>106800</v>
      </c>
      <c r="H41" s="203">
        <f t="shared" si="16"/>
        <v>106800</v>
      </c>
      <c r="I41" s="192">
        <f t="shared" si="1"/>
        <v>0</v>
      </c>
      <c r="J41" s="193"/>
      <c r="K41" s="194"/>
    </row>
    <row r="42" spans="1:11" s="195" customFormat="1" ht="16.8" x14ac:dyDescent="0.45">
      <c r="A42" s="81"/>
      <c r="B42" s="201" t="s">
        <v>53</v>
      </c>
      <c r="C42" s="52" t="s">
        <v>54</v>
      </c>
      <c r="D42" s="189"/>
      <c r="E42" s="65"/>
      <c r="F42" s="66"/>
      <c r="G42" s="199">
        <f t="shared" ref="G42:H42" si="17">SUM(G43:G46)</f>
        <v>9460000</v>
      </c>
      <c r="H42" s="200">
        <f t="shared" si="17"/>
        <v>8660000</v>
      </c>
      <c r="I42" s="183">
        <f t="shared" si="1"/>
        <v>800000</v>
      </c>
      <c r="J42" s="193"/>
      <c r="K42" s="194"/>
    </row>
    <row r="43" spans="1:11" s="195" customFormat="1" ht="16.8" x14ac:dyDescent="0.45">
      <c r="A43" s="83"/>
      <c r="B43" s="204"/>
      <c r="C43" s="63" t="s">
        <v>19</v>
      </c>
      <c r="D43" s="85" t="s">
        <v>55</v>
      </c>
      <c r="E43" s="65"/>
      <c r="F43" s="66"/>
      <c r="G43" s="190">
        <f t="shared" ref="G43:H43" si="18">4*300000</f>
        <v>1200000</v>
      </c>
      <c r="H43" s="191">
        <f t="shared" si="18"/>
        <v>1200000</v>
      </c>
      <c r="I43" s="192">
        <f t="shared" si="1"/>
        <v>0</v>
      </c>
      <c r="J43" s="193"/>
      <c r="K43" s="194"/>
    </row>
    <row r="44" spans="1:11" s="195" customFormat="1" ht="16.8" x14ac:dyDescent="0.45">
      <c r="A44" s="83"/>
      <c r="B44" s="204"/>
      <c r="C44" s="63" t="s">
        <v>24</v>
      </c>
      <c r="D44" s="85" t="s">
        <v>56</v>
      </c>
      <c r="E44" s="65"/>
      <c r="F44" s="66"/>
      <c r="G44" s="205">
        <f t="shared" ref="G44:H44" si="19">4*250000</f>
        <v>1000000</v>
      </c>
      <c r="H44" s="206">
        <f t="shared" si="19"/>
        <v>1000000</v>
      </c>
      <c r="I44" s="192">
        <f t="shared" si="1"/>
        <v>0</v>
      </c>
      <c r="J44" s="193"/>
      <c r="K44" s="194"/>
    </row>
    <row r="45" spans="1:11" s="195" customFormat="1" ht="16.8" x14ac:dyDescent="0.45">
      <c r="A45" s="83"/>
      <c r="B45" s="204"/>
      <c r="C45" s="63" t="s">
        <v>26</v>
      </c>
      <c r="D45" s="85" t="s">
        <v>57</v>
      </c>
      <c r="E45" s="65"/>
      <c r="F45" s="66"/>
      <c r="G45" s="190">
        <f t="shared" ref="G45:H45" si="20">4*215000</f>
        <v>860000</v>
      </c>
      <c r="H45" s="191">
        <f t="shared" si="20"/>
        <v>860000</v>
      </c>
      <c r="I45" s="192">
        <f t="shared" si="1"/>
        <v>0</v>
      </c>
      <c r="J45" s="193"/>
      <c r="K45" s="194"/>
    </row>
    <row r="46" spans="1:11" s="195" customFormat="1" ht="16.8" x14ac:dyDescent="0.45">
      <c r="A46" s="83"/>
      <c r="B46" s="204"/>
      <c r="C46" s="63" t="s">
        <v>28</v>
      </c>
      <c r="D46" s="85" t="s">
        <v>58</v>
      </c>
      <c r="E46" s="65"/>
      <c r="F46" s="66"/>
      <c r="G46" s="205">
        <f t="shared" ref="G46" si="21">32*200000</f>
        <v>6400000</v>
      </c>
      <c r="H46" s="206">
        <v>5600000</v>
      </c>
      <c r="I46" s="177">
        <f t="shared" si="1"/>
        <v>800000</v>
      </c>
      <c r="J46" s="193"/>
      <c r="K46" s="194"/>
    </row>
    <row r="47" spans="1:11" s="195" customFormat="1" ht="16.8" x14ac:dyDescent="0.45">
      <c r="A47" s="51"/>
      <c r="B47" s="180" t="s">
        <v>24</v>
      </c>
      <c r="C47" s="89" t="s">
        <v>59</v>
      </c>
      <c r="D47" s="43"/>
      <c r="E47" s="90"/>
      <c r="F47" s="91"/>
      <c r="G47" s="181">
        <f t="shared" ref="G47:H47" si="22">G48</f>
        <v>12880000</v>
      </c>
      <c r="H47" s="182">
        <f t="shared" si="22"/>
        <v>11880000</v>
      </c>
      <c r="I47" s="183">
        <f t="shared" si="1"/>
        <v>1000000</v>
      </c>
      <c r="J47" s="193"/>
      <c r="K47" s="194"/>
    </row>
    <row r="48" spans="1:11" s="195" customFormat="1" ht="16.8" x14ac:dyDescent="0.45">
      <c r="A48" s="93"/>
      <c r="B48" s="201" t="s">
        <v>21</v>
      </c>
      <c r="C48" s="52" t="s">
        <v>60</v>
      </c>
      <c r="D48" s="52"/>
      <c r="E48" s="43"/>
      <c r="F48" s="44"/>
      <c r="G48" s="205">
        <f>SUM(G49:G53)</f>
        <v>12880000</v>
      </c>
      <c r="H48" s="206">
        <f>SUM(H49:H53)</f>
        <v>11880000</v>
      </c>
      <c r="I48" s="177">
        <f t="shared" si="1"/>
        <v>1000000</v>
      </c>
      <c r="J48" s="193"/>
      <c r="K48" s="194"/>
    </row>
    <row r="49" spans="1:11" s="195" customFormat="1" ht="16.8" x14ac:dyDescent="0.45">
      <c r="A49" s="56"/>
      <c r="B49" s="201"/>
      <c r="C49" s="94" t="s">
        <v>19</v>
      </c>
      <c r="D49" s="85" t="s">
        <v>65</v>
      </c>
      <c r="E49" s="43"/>
      <c r="F49" s="44"/>
      <c r="G49" s="205">
        <v>480000</v>
      </c>
      <c r="H49" s="206">
        <v>480000</v>
      </c>
      <c r="I49" s="192">
        <f t="shared" si="1"/>
        <v>0</v>
      </c>
      <c r="J49" s="193"/>
      <c r="K49" s="194"/>
    </row>
    <row r="50" spans="1:11" s="195" customFormat="1" ht="16.8" x14ac:dyDescent="0.45">
      <c r="A50" s="56"/>
      <c r="B50" s="201"/>
      <c r="C50" s="94" t="s">
        <v>24</v>
      </c>
      <c r="D50" s="85" t="s">
        <v>73</v>
      </c>
      <c r="E50" s="43"/>
      <c r="F50" s="44"/>
      <c r="G50" s="205">
        <v>1200000</v>
      </c>
      <c r="H50" s="206">
        <v>200000</v>
      </c>
      <c r="I50" s="177">
        <f t="shared" si="1"/>
        <v>1000000</v>
      </c>
      <c r="J50" s="193"/>
      <c r="K50" s="194"/>
    </row>
    <row r="51" spans="1:11" s="195" customFormat="1" ht="12.75" customHeight="1" x14ac:dyDescent="0.45">
      <c r="A51" s="56"/>
      <c r="B51" s="201"/>
      <c r="C51" s="94" t="s">
        <v>26</v>
      </c>
      <c r="D51" s="95" t="s">
        <v>75</v>
      </c>
      <c r="E51" s="95"/>
      <c r="F51" s="96"/>
      <c r="G51" s="207">
        <v>3000000</v>
      </c>
      <c r="H51" s="208">
        <v>3000000</v>
      </c>
      <c r="I51" s="192">
        <f t="shared" si="1"/>
        <v>0</v>
      </c>
      <c r="J51" s="193"/>
      <c r="K51" s="194"/>
    </row>
    <row r="52" spans="1:11" s="195" customFormat="1" ht="16.8" x14ac:dyDescent="0.45">
      <c r="A52" s="56"/>
      <c r="B52" s="201"/>
      <c r="C52" s="94" t="s">
        <v>28</v>
      </c>
      <c r="D52" s="85" t="s">
        <v>77</v>
      </c>
      <c r="E52" s="43"/>
      <c r="F52" s="44"/>
      <c r="G52" s="205">
        <v>5800000</v>
      </c>
      <c r="H52" s="206">
        <v>5800000</v>
      </c>
      <c r="I52" s="192">
        <f t="shared" si="1"/>
        <v>0</v>
      </c>
      <c r="J52" s="193"/>
      <c r="K52" s="194"/>
    </row>
    <row r="53" spans="1:11" s="195" customFormat="1" ht="16.8" x14ac:dyDescent="0.45">
      <c r="A53" s="56"/>
      <c r="B53" s="201"/>
      <c r="C53" s="99" t="s">
        <v>30</v>
      </c>
      <c r="D53" s="85" t="s">
        <v>79</v>
      </c>
      <c r="E53" s="43"/>
      <c r="F53" s="44"/>
      <c r="G53" s="205">
        <v>2400000</v>
      </c>
      <c r="H53" s="206">
        <v>2400000</v>
      </c>
      <c r="I53" s="192">
        <f t="shared" si="1"/>
        <v>0</v>
      </c>
      <c r="J53" s="193"/>
      <c r="K53" s="194"/>
    </row>
    <row r="54" spans="1:11" s="195" customFormat="1" ht="16.8" x14ac:dyDescent="0.45">
      <c r="A54" s="101"/>
      <c r="B54" s="209" t="s">
        <v>26</v>
      </c>
      <c r="C54" s="210" t="str">
        <f>'[1]LAMP 1'!C68</f>
        <v>Rehabilitasi Sedang/Berat Gedung Kantor</v>
      </c>
      <c r="D54" s="90"/>
      <c r="E54" s="90"/>
      <c r="F54" s="102"/>
      <c r="G54" s="196">
        <v>100000000</v>
      </c>
      <c r="H54" s="202">
        <v>100000000</v>
      </c>
      <c r="I54" s="211">
        <f t="shared" si="1"/>
        <v>0</v>
      </c>
      <c r="J54" s="193"/>
      <c r="K54" s="194"/>
    </row>
    <row r="55" spans="1:11" s="195" customFormat="1" ht="16.8" x14ac:dyDescent="0.45">
      <c r="A55" s="101"/>
      <c r="B55" s="212"/>
      <c r="C55" s="213"/>
      <c r="D55" s="90"/>
      <c r="E55" s="90"/>
      <c r="F55" s="102"/>
      <c r="G55" s="203"/>
      <c r="H55" s="214"/>
      <c r="I55" s="192"/>
      <c r="J55" s="193"/>
      <c r="K55" s="194"/>
    </row>
    <row r="56" spans="1:11" s="195" customFormat="1" ht="17.399999999999999" x14ac:dyDescent="0.5">
      <c r="A56" s="215" t="s">
        <v>87</v>
      </c>
      <c r="B56" s="215" t="s">
        <v>88</v>
      </c>
      <c r="C56" s="216"/>
      <c r="D56" s="217"/>
      <c r="E56" s="109"/>
      <c r="F56" s="110"/>
      <c r="G56" s="174">
        <f>G57</f>
        <v>2900000</v>
      </c>
      <c r="H56" s="175">
        <f>H57</f>
        <v>2900000</v>
      </c>
      <c r="I56" s="218">
        <f t="shared" si="1"/>
        <v>0</v>
      </c>
      <c r="J56" s="193"/>
      <c r="K56" s="194"/>
    </row>
    <row r="57" spans="1:11" s="195" customFormat="1" ht="18.75" customHeight="1" x14ac:dyDescent="0.45">
      <c r="A57" s="101"/>
      <c r="B57" s="212" t="s">
        <v>19</v>
      </c>
      <c r="C57" s="219" t="s">
        <v>89</v>
      </c>
      <c r="D57" s="219"/>
      <c r="E57" s="219"/>
      <c r="F57" s="220"/>
      <c r="G57" s="205">
        <v>2900000</v>
      </c>
      <c r="H57" s="206">
        <v>2900000</v>
      </c>
      <c r="I57" s="192">
        <f t="shared" si="1"/>
        <v>0</v>
      </c>
      <c r="J57" s="193"/>
      <c r="K57" s="194"/>
    </row>
    <row r="58" spans="1:11" s="222" customFormat="1" ht="15" x14ac:dyDescent="0.35">
      <c r="A58" s="101"/>
      <c r="B58" s="212"/>
      <c r="C58" s="90"/>
      <c r="D58" s="90"/>
      <c r="E58" s="90"/>
      <c r="F58" s="44"/>
      <c r="G58" s="221"/>
      <c r="I58" s="177"/>
      <c r="J58" s="223"/>
      <c r="K58" s="224"/>
    </row>
    <row r="59" spans="1:11" s="195" customFormat="1" ht="17.399999999999999" x14ac:dyDescent="0.5">
      <c r="A59" s="215" t="s">
        <v>90</v>
      </c>
      <c r="B59" s="215" t="s">
        <v>91</v>
      </c>
      <c r="C59" s="216"/>
      <c r="D59" s="217"/>
      <c r="E59" s="109"/>
      <c r="F59" s="110"/>
      <c r="G59" s="174">
        <f>SUM(G60:G61)</f>
        <v>19465000</v>
      </c>
      <c r="H59" s="175">
        <f>SUM(H60:H61)</f>
        <v>19465000</v>
      </c>
      <c r="I59" s="225">
        <v>0</v>
      </c>
      <c r="J59" s="193"/>
      <c r="K59" s="194"/>
    </row>
    <row r="60" spans="1:11" s="195" customFormat="1" ht="16.8" x14ac:dyDescent="0.45">
      <c r="A60" s="101"/>
      <c r="B60" s="212" t="s">
        <v>19</v>
      </c>
      <c r="C60" s="90" t="s">
        <v>106</v>
      </c>
      <c r="D60" s="90"/>
      <c r="E60" s="90"/>
      <c r="F60" s="44"/>
      <c r="G60" s="193">
        <v>12465000</v>
      </c>
      <c r="H60" s="226">
        <v>12465000</v>
      </c>
      <c r="I60" s="192">
        <f t="shared" si="1"/>
        <v>0</v>
      </c>
      <c r="J60" s="193"/>
      <c r="K60" s="194"/>
    </row>
    <row r="61" spans="1:11" s="195" customFormat="1" ht="16.8" x14ac:dyDescent="0.45">
      <c r="A61" s="101"/>
      <c r="B61" s="212" t="s">
        <v>24</v>
      </c>
      <c r="C61" s="90" t="str">
        <f>'[1]LAMP 1'!C75</f>
        <v>Pembinaan Kerukunan Umat Beragama</v>
      </c>
      <c r="D61" s="90"/>
      <c r="E61" s="90"/>
      <c r="F61" s="44"/>
      <c r="G61" s="205">
        <v>7000000</v>
      </c>
      <c r="H61" s="177">
        <f>G61</f>
        <v>7000000</v>
      </c>
      <c r="I61" s="177"/>
      <c r="J61" s="193"/>
      <c r="K61" s="194"/>
    </row>
    <row r="62" spans="1:11" s="195" customFormat="1" ht="16.8" x14ac:dyDescent="0.45">
      <c r="A62" s="101"/>
      <c r="B62" s="212"/>
      <c r="C62" s="90"/>
      <c r="D62" s="90"/>
      <c r="E62" s="90"/>
      <c r="F62" s="44"/>
      <c r="G62" s="205"/>
      <c r="H62" s="227"/>
      <c r="I62" s="177"/>
      <c r="J62" s="193"/>
      <c r="K62" s="194"/>
    </row>
    <row r="63" spans="1:11" s="232" customFormat="1" ht="15" x14ac:dyDescent="0.35">
      <c r="A63" s="215" t="s">
        <v>93</v>
      </c>
      <c r="B63" s="215" t="s">
        <v>94</v>
      </c>
      <c r="C63" s="216"/>
      <c r="D63" s="109"/>
      <c r="E63" s="109"/>
      <c r="F63" s="110"/>
      <c r="G63" s="228">
        <f>SUM(G64:G65)</f>
        <v>10715000</v>
      </c>
      <c r="H63" s="229">
        <f>SUM(H64:H65)</f>
        <v>10715000</v>
      </c>
      <c r="I63" s="218">
        <f t="shared" si="1"/>
        <v>0</v>
      </c>
      <c r="J63" s="230"/>
      <c r="K63" s="231"/>
    </row>
    <row r="64" spans="1:11" s="195" customFormat="1" ht="16.8" x14ac:dyDescent="0.45">
      <c r="A64" s="101"/>
      <c r="B64" s="212" t="s">
        <v>19</v>
      </c>
      <c r="C64" s="90" t="s">
        <v>107</v>
      </c>
      <c r="D64" s="90"/>
      <c r="E64" s="90"/>
      <c r="F64" s="44"/>
      <c r="G64" s="233">
        <v>9275000</v>
      </c>
      <c r="H64" s="234">
        <v>9275000</v>
      </c>
      <c r="I64" s="192">
        <f t="shared" si="1"/>
        <v>0</v>
      </c>
      <c r="J64" s="193"/>
      <c r="K64" s="194"/>
    </row>
    <row r="65" spans="1:11" s="195" customFormat="1" ht="16.8" x14ac:dyDescent="0.45">
      <c r="A65" s="101"/>
      <c r="B65" s="212" t="s">
        <v>24</v>
      </c>
      <c r="C65" s="90" t="s">
        <v>96</v>
      </c>
      <c r="D65" s="90"/>
      <c r="E65" s="90"/>
      <c r="F65" s="44"/>
      <c r="G65" s="205">
        <v>1440000</v>
      </c>
      <c r="H65" s="206">
        <v>1440000</v>
      </c>
      <c r="I65" s="192">
        <f t="shared" si="1"/>
        <v>0</v>
      </c>
      <c r="J65" s="193"/>
      <c r="K65" s="194"/>
    </row>
    <row r="66" spans="1:11" s="195" customFormat="1" ht="16.8" x14ac:dyDescent="0.45">
      <c r="A66" s="101"/>
      <c r="B66" s="212"/>
      <c r="C66" s="90"/>
      <c r="D66" s="90"/>
      <c r="E66" s="90"/>
      <c r="F66" s="44"/>
      <c r="G66" s="205"/>
      <c r="I66" s="192"/>
      <c r="J66" s="193"/>
      <c r="K66" s="194"/>
    </row>
    <row r="67" spans="1:11" s="238" customFormat="1" ht="16.5" customHeight="1" x14ac:dyDescent="0.35">
      <c r="A67" s="119" t="s">
        <v>97</v>
      </c>
      <c r="B67" s="120"/>
      <c r="C67" s="120"/>
      <c r="D67" s="120"/>
      <c r="E67" s="120"/>
      <c r="F67" s="121"/>
      <c r="G67" s="235">
        <f>G16+G56+G59+G63</f>
        <v>247727600</v>
      </c>
      <c r="H67" s="145">
        <f>H16+H56+H59+H63</f>
        <v>238136000</v>
      </c>
      <c r="I67" s="196">
        <f t="shared" si="1"/>
        <v>9591600</v>
      </c>
      <c r="J67" s="236"/>
      <c r="K67" s="237"/>
    </row>
    <row r="68" spans="1:11" s="238" customFormat="1" ht="16.5" customHeight="1" x14ac:dyDescent="0.35">
      <c r="A68" s="127"/>
      <c r="B68" s="239"/>
      <c r="C68" s="127"/>
      <c r="D68" s="127"/>
      <c r="E68" s="127"/>
      <c r="F68" s="127"/>
      <c r="G68" s="240"/>
      <c r="I68" s="237"/>
      <c r="J68" s="237"/>
      <c r="K68" s="237"/>
    </row>
    <row r="69" spans="1:11" s="238" customFormat="1" ht="21" customHeight="1" x14ac:dyDescent="0.35">
      <c r="A69" s="127"/>
      <c r="B69" s="239"/>
      <c r="C69" s="127"/>
      <c r="D69" s="127"/>
      <c r="E69" s="127"/>
      <c r="F69" s="127"/>
      <c r="G69" s="241"/>
      <c r="I69" s="242" t="s">
        <v>99</v>
      </c>
      <c r="J69" s="242"/>
      <c r="K69" s="237"/>
    </row>
    <row r="70" spans="1:11" s="238" customFormat="1" ht="17.25" customHeight="1" x14ac:dyDescent="0.35">
      <c r="A70" s="127"/>
      <c r="B70" s="239"/>
      <c r="C70" s="127"/>
      <c r="D70" s="127"/>
      <c r="E70" s="127"/>
      <c r="F70" s="127"/>
      <c r="G70" s="243"/>
      <c r="I70" s="243"/>
      <c r="J70" s="237"/>
      <c r="K70" s="237"/>
    </row>
    <row r="71" spans="1:11" s="238" customFormat="1" ht="18" customHeight="1" x14ac:dyDescent="0.35">
      <c r="A71" s="127"/>
      <c r="B71" s="239"/>
      <c r="C71" s="127"/>
      <c r="D71" s="127"/>
      <c r="E71" s="127"/>
      <c r="F71" s="127"/>
      <c r="G71" s="244"/>
      <c r="I71" s="244"/>
      <c r="J71" s="237"/>
      <c r="K71" s="237"/>
    </row>
    <row r="72" spans="1:11" s="238" customFormat="1" ht="18.75" customHeight="1" x14ac:dyDescent="0.35">
      <c r="A72" s="127"/>
      <c r="B72" s="239"/>
      <c r="C72" s="127"/>
      <c r="D72" s="127"/>
      <c r="E72" s="127"/>
      <c r="F72" s="127"/>
      <c r="G72" s="243"/>
      <c r="I72" s="243"/>
      <c r="J72" s="237"/>
      <c r="K72" s="237"/>
    </row>
    <row r="73" spans="1:11" s="238" customFormat="1" ht="20.25" customHeight="1" x14ac:dyDescent="0.35">
      <c r="A73" s="127"/>
      <c r="B73" s="239"/>
      <c r="C73" s="127"/>
      <c r="D73" s="127"/>
      <c r="E73" s="127"/>
      <c r="F73" s="127"/>
      <c r="G73" s="245"/>
      <c r="I73" s="246" t="s">
        <v>108</v>
      </c>
      <c r="J73" s="246"/>
      <c r="K73" s="237"/>
    </row>
    <row r="74" spans="1:11" s="250" customFormat="1" ht="15" x14ac:dyDescent="0.35">
      <c r="A74" s="247"/>
      <c r="B74" s="248"/>
      <c r="C74" s="247"/>
      <c r="D74" s="247"/>
      <c r="E74" s="247"/>
      <c r="F74" s="247"/>
      <c r="G74" s="249"/>
      <c r="I74" s="251"/>
      <c r="J74" s="251"/>
      <c r="K74" s="251"/>
    </row>
    <row r="75" spans="1:11" s="250" customFormat="1" ht="15" x14ac:dyDescent="0.35">
      <c r="A75" s="247"/>
      <c r="B75" s="248"/>
      <c r="C75" s="247"/>
      <c r="D75" s="247"/>
      <c r="E75" s="247"/>
      <c r="F75" s="247"/>
      <c r="G75" s="249"/>
      <c r="I75" s="251"/>
      <c r="J75" s="251"/>
      <c r="K75" s="251"/>
    </row>
    <row r="76" spans="1:11" s="250" customFormat="1" ht="15" x14ac:dyDescent="0.35">
      <c r="A76" s="247"/>
      <c r="B76" s="248"/>
      <c r="C76" s="247"/>
      <c r="D76" s="247"/>
      <c r="E76" s="247"/>
      <c r="F76" s="247"/>
      <c r="G76" s="249"/>
      <c r="I76" s="251"/>
      <c r="J76" s="251"/>
      <c r="K76" s="251"/>
    </row>
    <row r="77" spans="1:11" s="250" customFormat="1" ht="15" x14ac:dyDescent="0.35">
      <c r="A77" s="247"/>
      <c r="B77" s="248"/>
      <c r="C77" s="247"/>
      <c r="D77" s="247"/>
      <c r="E77" s="247"/>
      <c r="F77" s="247"/>
      <c r="G77" s="249"/>
      <c r="I77" s="251"/>
      <c r="J77" s="251"/>
      <c r="K77" s="251"/>
    </row>
    <row r="78" spans="1:11" s="250" customFormat="1" ht="15" x14ac:dyDescent="0.35">
      <c r="A78" s="247"/>
      <c r="B78" s="248"/>
      <c r="C78" s="247"/>
      <c r="D78" s="247"/>
      <c r="E78" s="247"/>
      <c r="F78" s="247"/>
      <c r="G78" s="252"/>
      <c r="I78" s="251"/>
      <c r="J78" s="251"/>
      <c r="K78" s="251"/>
    </row>
    <row r="79" spans="1:11" s="250" customFormat="1" ht="15" x14ac:dyDescent="0.35">
      <c r="A79" s="247"/>
      <c r="B79" s="248"/>
      <c r="C79" s="247"/>
      <c r="D79" s="247"/>
      <c r="E79" s="247"/>
      <c r="F79" s="247"/>
      <c r="G79" s="249"/>
      <c r="I79" s="251"/>
      <c r="J79" s="251"/>
      <c r="K79" s="251"/>
    </row>
    <row r="80" spans="1:11" ht="15.6" x14ac:dyDescent="0.35">
      <c r="A80" s="253"/>
      <c r="B80" s="248"/>
      <c r="C80" s="253"/>
      <c r="D80" s="253"/>
      <c r="E80" s="253"/>
      <c r="F80" s="253"/>
      <c r="G80" s="254"/>
      <c r="I80" s="153"/>
      <c r="J80" s="153"/>
      <c r="K80" s="153"/>
    </row>
  </sheetData>
  <mergeCells count="16">
    <mergeCell ref="C57:F57"/>
    <mergeCell ref="A67:F67"/>
    <mergeCell ref="I69:J69"/>
    <mergeCell ref="I73:J73"/>
    <mergeCell ref="A13:A14"/>
    <mergeCell ref="B13:F14"/>
    <mergeCell ref="J13:J14"/>
    <mergeCell ref="B15:F15"/>
    <mergeCell ref="C18:F18"/>
    <mergeCell ref="D51:F51"/>
    <mergeCell ref="A1:J1"/>
    <mergeCell ref="A2:J2"/>
    <mergeCell ref="A3:J3"/>
    <mergeCell ref="A4:J4"/>
    <mergeCell ref="A6:J6"/>
    <mergeCell ref="A12:G12"/>
  </mergeCells>
  <printOptions horizontalCentered="1"/>
  <pageMargins left="0.2" right="0.2" top="0.5" bottom="0.5" header="0.3" footer="0.3"/>
  <pageSetup paperSize="5" scale="75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H66" sqref="H66"/>
    </sheetView>
  </sheetViews>
  <sheetFormatPr defaultColWidth="9.109375" defaultRowHeight="13.2" x14ac:dyDescent="0.25"/>
  <cols>
    <col min="1" max="1" width="4.5546875" style="137" customWidth="1"/>
    <col min="2" max="2" width="3.109375" style="255" customWidth="1"/>
    <col min="3" max="3" width="3.5546875" style="137" customWidth="1"/>
    <col min="4" max="5" width="9.109375" style="137"/>
    <col min="6" max="6" width="31.44140625" style="137" customWidth="1"/>
    <col min="7" max="7" width="19.44140625" style="137" customWidth="1"/>
    <col min="8" max="8" width="18" style="137" customWidth="1"/>
    <col min="9" max="9" width="14.44140625" style="137" customWidth="1"/>
    <col min="10" max="10" width="8.44140625" style="137" customWidth="1"/>
    <col min="11" max="16384" width="9.109375" style="137"/>
  </cols>
  <sheetData>
    <row r="1" spans="1:11" ht="17.399999999999999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1" ht="17.399999999999999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1" ht="19.8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1" ht="15.6" thickBot="1" x14ac:dyDescent="0.3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1" ht="6" customHeight="1" thickTop="1" x14ac:dyDescent="0.35">
      <c r="A5" s="140"/>
      <c r="B5" s="140"/>
      <c r="C5" s="140"/>
      <c r="D5" s="141"/>
      <c r="E5" s="142"/>
      <c r="F5" s="142"/>
      <c r="G5" s="143"/>
    </row>
    <row r="6" spans="1:11" s="256" customFormat="1" ht="18.600000000000001" x14ac:dyDescent="0.4">
      <c r="A6" s="136" t="s">
        <v>109</v>
      </c>
      <c r="B6" s="136"/>
      <c r="C6" s="136"/>
      <c r="D6" s="136"/>
      <c r="E6" s="136"/>
      <c r="F6" s="136"/>
      <c r="G6" s="136"/>
      <c r="H6" s="136"/>
      <c r="I6" s="136"/>
      <c r="J6" s="136"/>
    </row>
    <row r="7" spans="1:11" s="140" customFormat="1" ht="15.6" x14ac:dyDescent="0.35">
      <c r="A7" s="146"/>
      <c r="B7" s="147"/>
      <c r="C7" s="146" t="s">
        <v>110</v>
      </c>
      <c r="D7" s="147"/>
      <c r="E7" s="147"/>
    </row>
    <row r="8" spans="1:11" s="140" customFormat="1" ht="15.6" x14ac:dyDescent="0.35">
      <c r="A8" s="146"/>
      <c r="B8" s="147"/>
      <c r="C8" s="146" t="s">
        <v>111</v>
      </c>
      <c r="D8" s="147"/>
      <c r="E8" s="147"/>
    </row>
    <row r="9" spans="1:11" s="140" customFormat="1" ht="16.5" customHeight="1" x14ac:dyDescent="0.35">
      <c r="A9" s="146"/>
      <c r="B9" s="147"/>
      <c r="C9" s="146" t="s">
        <v>112</v>
      </c>
      <c r="D9" s="147"/>
      <c r="E9" s="147"/>
    </row>
    <row r="10" spans="1:11" s="140" customFormat="1" ht="15.6" x14ac:dyDescent="0.35">
      <c r="A10" s="146"/>
      <c r="B10" s="147"/>
      <c r="C10" s="146" t="s">
        <v>8</v>
      </c>
      <c r="D10" s="147"/>
      <c r="E10" s="147"/>
    </row>
    <row r="11" spans="1:11" s="140" customFormat="1" ht="15.6" x14ac:dyDescent="0.35">
      <c r="A11" s="148"/>
      <c r="B11" s="149"/>
      <c r="C11" s="148" t="s">
        <v>9</v>
      </c>
      <c r="D11" s="149"/>
      <c r="E11" s="150"/>
    </row>
    <row r="12" spans="1:11" s="152" customFormat="1" ht="16.5" customHeight="1" x14ac:dyDescent="0.35">
      <c r="A12" s="151"/>
      <c r="B12" s="151"/>
      <c r="C12" s="151"/>
      <c r="D12" s="151"/>
      <c r="E12" s="151"/>
      <c r="F12" s="151"/>
      <c r="G12" s="151"/>
      <c r="I12" s="153"/>
      <c r="J12" s="153"/>
      <c r="K12" s="153"/>
    </row>
    <row r="13" spans="1:11" s="162" customFormat="1" ht="16.5" customHeight="1" x14ac:dyDescent="0.3">
      <c r="A13" s="154" t="s">
        <v>10</v>
      </c>
      <c r="B13" s="155" t="s">
        <v>11</v>
      </c>
      <c r="C13" s="156"/>
      <c r="D13" s="156"/>
      <c r="E13" s="156"/>
      <c r="F13" s="157"/>
      <c r="G13" s="21" t="s">
        <v>12</v>
      </c>
      <c r="H13" s="158" t="s">
        <v>13</v>
      </c>
      <c r="I13" s="159" t="s">
        <v>14</v>
      </c>
      <c r="J13" s="160" t="s">
        <v>15</v>
      </c>
      <c r="K13" s="161"/>
    </row>
    <row r="14" spans="1:11" s="162" customFormat="1" ht="16.5" customHeight="1" x14ac:dyDescent="0.3">
      <c r="A14" s="163"/>
      <c r="B14" s="164"/>
      <c r="C14" s="165"/>
      <c r="D14" s="165"/>
      <c r="E14" s="165"/>
      <c r="F14" s="166"/>
      <c r="G14" s="21" t="s">
        <v>105</v>
      </c>
      <c r="H14" s="158" t="s">
        <v>105</v>
      </c>
      <c r="I14" s="158" t="s">
        <v>105</v>
      </c>
      <c r="J14" s="167"/>
      <c r="K14" s="161"/>
    </row>
    <row r="15" spans="1:11" s="169" customFormat="1" ht="11.25" customHeight="1" x14ac:dyDescent="0.25">
      <c r="A15" s="30">
        <v>1</v>
      </c>
      <c r="B15" s="31">
        <v>2</v>
      </c>
      <c r="C15" s="32"/>
      <c r="D15" s="32"/>
      <c r="E15" s="32"/>
      <c r="F15" s="33"/>
      <c r="G15" s="35">
        <v>3</v>
      </c>
      <c r="H15" s="35">
        <v>4</v>
      </c>
      <c r="I15" s="34">
        <v>5</v>
      </c>
      <c r="J15" s="35">
        <v>6</v>
      </c>
      <c r="K15" s="168"/>
    </row>
    <row r="16" spans="1:11" s="179" customFormat="1" ht="16.8" x14ac:dyDescent="0.5">
      <c r="A16" s="170" t="s">
        <v>17</v>
      </c>
      <c r="B16" s="171" t="s">
        <v>18</v>
      </c>
      <c r="C16" s="172"/>
      <c r="D16" s="173"/>
      <c r="E16" s="43"/>
      <c r="F16" s="44"/>
      <c r="G16" s="175">
        <f>G17+G47+G58+G59+G60+G61+G62+G63+G64+G65</f>
        <v>161844800</v>
      </c>
      <c r="H16" s="175">
        <f>H17+H47+H58+H59+H60+H61+H62+H63+H64+H65</f>
        <v>159617550</v>
      </c>
      <c r="I16" s="176">
        <f>G16-H16</f>
        <v>2227250</v>
      </c>
      <c r="J16" s="177"/>
      <c r="K16" s="178"/>
    </row>
    <row r="17" spans="1:11" s="162" customFormat="1" ht="15" x14ac:dyDescent="0.35">
      <c r="A17" s="50"/>
      <c r="B17" s="180" t="s">
        <v>19</v>
      </c>
      <c r="C17" s="52" t="s">
        <v>20</v>
      </c>
      <c r="D17" s="43"/>
      <c r="E17" s="43"/>
      <c r="F17" s="44"/>
      <c r="G17" s="181">
        <f t="shared" ref="G17:H17" si="0">G18+G24+G30+G36+G42</f>
        <v>101767600</v>
      </c>
      <c r="H17" s="182">
        <f t="shared" si="0"/>
        <v>100367600</v>
      </c>
      <c r="I17" s="183">
        <f t="shared" ref="I17:I65" si="1">G17-H17</f>
        <v>1400000</v>
      </c>
      <c r="J17" s="184"/>
      <c r="K17" s="161"/>
    </row>
    <row r="18" spans="1:11" s="162" customFormat="1" ht="15" customHeight="1" x14ac:dyDescent="0.35">
      <c r="A18" s="56"/>
      <c r="B18" s="185" t="s">
        <v>21</v>
      </c>
      <c r="C18" s="186" t="s">
        <v>22</v>
      </c>
      <c r="D18" s="186"/>
      <c r="E18" s="186"/>
      <c r="F18" s="187"/>
      <c r="G18" s="181">
        <f t="shared" ref="G18" si="2">SUM(G19:G23)</f>
        <v>85200000</v>
      </c>
      <c r="H18" s="182">
        <f>SUM(H19:H23)</f>
        <v>85200000</v>
      </c>
      <c r="I18" s="257">
        <f t="shared" si="1"/>
        <v>0</v>
      </c>
      <c r="J18" s="184"/>
      <c r="K18" s="161"/>
    </row>
    <row r="19" spans="1:11" s="179" customFormat="1" ht="15" customHeight="1" x14ac:dyDescent="0.45">
      <c r="A19" s="61"/>
      <c r="B19" s="188"/>
      <c r="C19" s="63" t="s">
        <v>19</v>
      </c>
      <c r="D19" s="189" t="s">
        <v>23</v>
      </c>
      <c r="E19" s="65"/>
      <c r="F19" s="66"/>
      <c r="G19" s="190">
        <f t="shared" ref="G19:H19" si="3">4*3000000</f>
        <v>12000000</v>
      </c>
      <c r="H19" s="191">
        <f t="shared" si="3"/>
        <v>12000000</v>
      </c>
      <c r="I19" s="192">
        <f t="shared" si="1"/>
        <v>0</v>
      </c>
      <c r="J19" s="177"/>
      <c r="K19" s="178"/>
    </row>
    <row r="20" spans="1:11" s="179" customFormat="1" ht="15" customHeight="1" x14ac:dyDescent="0.45">
      <c r="A20" s="61"/>
      <c r="B20" s="188"/>
      <c r="C20" s="63" t="s">
        <v>24</v>
      </c>
      <c r="D20" s="189" t="s">
        <v>25</v>
      </c>
      <c r="E20" s="65"/>
      <c r="F20" s="66"/>
      <c r="G20" s="190">
        <f t="shared" ref="G20:H20" si="4">4*2100000</f>
        <v>8400000</v>
      </c>
      <c r="H20" s="191">
        <f t="shared" si="4"/>
        <v>8400000</v>
      </c>
      <c r="I20" s="192">
        <f t="shared" si="1"/>
        <v>0</v>
      </c>
      <c r="J20" s="177"/>
      <c r="K20" s="178"/>
    </row>
    <row r="21" spans="1:11" s="195" customFormat="1" ht="15" customHeight="1" x14ac:dyDescent="0.45">
      <c r="A21" s="61"/>
      <c r="B21" s="188"/>
      <c r="C21" s="63" t="s">
        <v>26</v>
      </c>
      <c r="D21" s="189" t="s">
        <v>27</v>
      </c>
      <c r="E21" s="65"/>
      <c r="F21" s="66"/>
      <c r="G21" s="190">
        <f t="shared" ref="G21:H23" si="5">12*1800000</f>
        <v>21600000</v>
      </c>
      <c r="H21" s="191">
        <f t="shared" si="5"/>
        <v>21600000</v>
      </c>
      <c r="I21" s="192">
        <f t="shared" si="1"/>
        <v>0</v>
      </c>
      <c r="J21" s="193"/>
      <c r="K21" s="194"/>
    </row>
    <row r="22" spans="1:11" s="198" customFormat="1" ht="16.8" x14ac:dyDescent="0.45">
      <c r="A22" s="61"/>
      <c r="B22" s="188"/>
      <c r="C22" s="72" t="s">
        <v>28</v>
      </c>
      <c r="D22" s="189" t="s">
        <v>29</v>
      </c>
      <c r="E22" s="65"/>
      <c r="F22" s="66"/>
      <c r="G22" s="190">
        <f t="shared" si="5"/>
        <v>21600000</v>
      </c>
      <c r="H22" s="191">
        <v>21600000</v>
      </c>
      <c r="I22" s="192">
        <f t="shared" si="1"/>
        <v>0</v>
      </c>
      <c r="J22" s="196"/>
      <c r="K22" s="197"/>
    </row>
    <row r="23" spans="1:11" s="195" customFormat="1" ht="15" customHeight="1" x14ac:dyDescent="0.45">
      <c r="A23" s="61"/>
      <c r="B23" s="188"/>
      <c r="C23" s="72" t="s">
        <v>30</v>
      </c>
      <c r="D23" s="189" t="s">
        <v>31</v>
      </c>
      <c r="E23" s="65"/>
      <c r="F23" s="66"/>
      <c r="G23" s="190">
        <f t="shared" si="5"/>
        <v>21600000</v>
      </c>
      <c r="H23" s="191">
        <f t="shared" si="5"/>
        <v>21600000</v>
      </c>
      <c r="I23" s="192">
        <f t="shared" si="1"/>
        <v>0</v>
      </c>
      <c r="J23" s="193"/>
      <c r="K23" s="194"/>
    </row>
    <row r="24" spans="1:11" s="195" customFormat="1" ht="15" customHeight="1" x14ac:dyDescent="0.45">
      <c r="A24" s="56"/>
      <c r="B24" s="185" t="s">
        <v>32</v>
      </c>
      <c r="C24" s="52" t="s">
        <v>33</v>
      </c>
      <c r="D24" s="59"/>
      <c r="E24" s="65"/>
      <c r="F24" s="66"/>
      <c r="G24" s="199">
        <f t="shared" ref="G24" si="6">SUM(G25:G29)</f>
        <v>4160000</v>
      </c>
      <c r="H24" s="200">
        <f>SUM(H25:H29)</f>
        <v>4160000</v>
      </c>
      <c r="I24" s="257">
        <f t="shared" si="1"/>
        <v>0</v>
      </c>
      <c r="J24" s="193"/>
      <c r="K24" s="194"/>
    </row>
    <row r="25" spans="1:11" s="195" customFormat="1" ht="15" customHeight="1" x14ac:dyDescent="0.45">
      <c r="A25" s="61"/>
      <c r="B25" s="188"/>
      <c r="C25" s="63" t="s">
        <v>19</v>
      </c>
      <c r="D25" s="189" t="s">
        <v>34</v>
      </c>
      <c r="E25" s="65"/>
      <c r="F25" s="66"/>
      <c r="G25" s="190">
        <f t="shared" ref="G25:H25" si="7">4*155000</f>
        <v>620000</v>
      </c>
      <c r="H25" s="191">
        <f t="shared" si="7"/>
        <v>620000</v>
      </c>
      <c r="I25" s="192">
        <f t="shared" si="1"/>
        <v>0</v>
      </c>
      <c r="J25" s="193"/>
      <c r="K25" s="194"/>
    </row>
    <row r="26" spans="1:11" s="195" customFormat="1" ht="15" customHeight="1" x14ac:dyDescent="0.45">
      <c r="A26" s="61"/>
      <c r="B26" s="188"/>
      <c r="C26" s="63" t="s">
        <v>24</v>
      </c>
      <c r="D26" s="189" t="s">
        <v>35</v>
      </c>
      <c r="E26" s="65"/>
      <c r="F26" s="66"/>
      <c r="G26" s="190">
        <f t="shared" ref="G26:H26" si="8">4*120000</f>
        <v>480000</v>
      </c>
      <c r="H26" s="191">
        <f t="shared" si="8"/>
        <v>480000</v>
      </c>
      <c r="I26" s="192">
        <f t="shared" si="1"/>
        <v>0</v>
      </c>
      <c r="J26" s="193"/>
      <c r="K26" s="194"/>
    </row>
    <row r="27" spans="1:11" s="198" customFormat="1" ht="16.8" x14ac:dyDescent="0.45">
      <c r="A27" s="61"/>
      <c r="B27" s="188"/>
      <c r="C27" s="63" t="s">
        <v>26</v>
      </c>
      <c r="D27" s="189" t="s">
        <v>36</v>
      </c>
      <c r="E27" s="65"/>
      <c r="F27" s="66"/>
      <c r="G27" s="190">
        <f t="shared" ref="G27:H29" si="9">12*85000</f>
        <v>1020000</v>
      </c>
      <c r="H27" s="191">
        <f t="shared" si="9"/>
        <v>1020000</v>
      </c>
      <c r="I27" s="192">
        <f t="shared" si="1"/>
        <v>0</v>
      </c>
      <c r="J27" s="196"/>
      <c r="K27" s="197"/>
    </row>
    <row r="28" spans="1:11" s="195" customFormat="1" ht="15" customHeight="1" x14ac:dyDescent="0.45">
      <c r="A28" s="61"/>
      <c r="B28" s="188"/>
      <c r="C28" s="72" t="s">
        <v>28</v>
      </c>
      <c r="D28" s="189" t="s">
        <v>37</v>
      </c>
      <c r="E28" s="65"/>
      <c r="F28" s="66"/>
      <c r="G28" s="190">
        <f t="shared" si="9"/>
        <v>1020000</v>
      </c>
      <c r="H28" s="191">
        <v>1020000</v>
      </c>
      <c r="I28" s="192">
        <f t="shared" si="1"/>
        <v>0</v>
      </c>
      <c r="J28" s="193"/>
      <c r="K28" s="194"/>
    </row>
    <row r="29" spans="1:11" s="195" customFormat="1" ht="15" customHeight="1" x14ac:dyDescent="0.45">
      <c r="A29" s="61"/>
      <c r="B29" s="188"/>
      <c r="C29" s="72" t="s">
        <v>30</v>
      </c>
      <c r="D29" s="189" t="s">
        <v>38</v>
      </c>
      <c r="E29" s="65"/>
      <c r="F29" s="66"/>
      <c r="G29" s="190">
        <f t="shared" si="9"/>
        <v>1020000</v>
      </c>
      <c r="H29" s="191">
        <f t="shared" si="9"/>
        <v>1020000</v>
      </c>
      <c r="I29" s="192">
        <f t="shared" si="1"/>
        <v>0</v>
      </c>
      <c r="J29" s="193"/>
      <c r="K29" s="194"/>
    </row>
    <row r="30" spans="1:11" s="195" customFormat="1" ht="15" customHeight="1" x14ac:dyDescent="0.45">
      <c r="A30" s="56"/>
      <c r="B30" s="185" t="s">
        <v>39</v>
      </c>
      <c r="C30" s="52" t="s">
        <v>40</v>
      </c>
      <c r="D30" s="65"/>
      <c r="E30" s="65"/>
      <c r="F30" s="66"/>
      <c r="G30" s="199">
        <f t="shared" ref="G30" si="10">SUM(G31:G35)</f>
        <v>2556000</v>
      </c>
      <c r="H30" s="200">
        <f>SUM(H31:H35)</f>
        <v>2556000</v>
      </c>
      <c r="I30" s="257">
        <f t="shared" si="1"/>
        <v>0</v>
      </c>
      <c r="J30" s="193"/>
      <c r="K30" s="194"/>
    </row>
    <row r="31" spans="1:11" s="195" customFormat="1" ht="16.8" x14ac:dyDescent="0.45">
      <c r="A31" s="61"/>
      <c r="B31" s="188"/>
      <c r="C31" s="63" t="s">
        <v>19</v>
      </c>
      <c r="D31" s="189" t="s">
        <v>41</v>
      </c>
      <c r="E31" s="65"/>
      <c r="F31" s="66"/>
      <c r="G31" s="190">
        <f t="shared" ref="G31:H31" si="11">4*90000</f>
        <v>360000</v>
      </c>
      <c r="H31" s="191">
        <f t="shared" si="11"/>
        <v>360000</v>
      </c>
      <c r="I31" s="192">
        <f t="shared" si="1"/>
        <v>0</v>
      </c>
      <c r="J31" s="193"/>
      <c r="K31" s="194"/>
    </row>
    <row r="32" spans="1:11" s="195" customFormat="1" ht="15" customHeight="1" x14ac:dyDescent="0.45">
      <c r="A32" s="61"/>
      <c r="B32" s="188"/>
      <c r="C32" s="63" t="s">
        <v>24</v>
      </c>
      <c r="D32" s="189" t="s">
        <v>42</v>
      </c>
      <c r="E32" s="65"/>
      <c r="F32" s="66"/>
      <c r="G32" s="190">
        <f t="shared" ref="G32:H32" si="12">4*63000</f>
        <v>252000</v>
      </c>
      <c r="H32" s="191">
        <f t="shared" si="12"/>
        <v>252000</v>
      </c>
      <c r="I32" s="192">
        <f t="shared" si="1"/>
        <v>0</v>
      </c>
      <c r="J32" s="193"/>
      <c r="K32" s="194"/>
    </row>
    <row r="33" spans="1:11" s="195" customFormat="1" ht="15" customHeight="1" x14ac:dyDescent="0.45">
      <c r="A33" s="61"/>
      <c r="B33" s="188"/>
      <c r="C33" s="63" t="s">
        <v>26</v>
      </c>
      <c r="D33" s="189" t="s">
        <v>43</v>
      </c>
      <c r="E33" s="65"/>
      <c r="F33" s="66"/>
      <c r="G33" s="190">
        <f t="shared" ref="G33:H35" si="13">12*54000</f>
        <v>648000</v>
      </c>
      <c r="H33" s="191">
        <f t="shared" si="13"/>
        <v>648000</v>
      </c>
      <c r="I33" s="192">
        <f t="shared" si="1"/>
        <v>0</v>
      </c>
      <c r="J33" s="193"/>
      <c r="K33" s="194"/>
    </row>
    <row r="34" spans="1:11" s="195" customFormat="1" ht="15" customHeight="1" x14ac:dyDescent="0.45">
      <c r="A34" s="61"/>
      <c r="B34" s="188"/>
      <c r="C34" s="72" t="s">
        <v>28</v>
      </c>
      <c r="D34" s="189" t="s">
        <v>44</v>
      </c>
      <c r="E34" s="65"/>
      <c r="F34" s="66"/>
      <c r="G34" s="190">
        <f t="shared" si="13"/>
        <v>648000</v>
      </c>
      <c r="H34" s="191">
        <v>648000</v>
      </c>
      <c r="I34" s="192">
        <f t="shared" si="1"/>
        <v>0</v>
      </c>
      <c r="J34" s="193"/>
      <c r="K34" s="194"/>
    </row>
    <row r="35" spans="1:11" s="195" customFormat="1" ht="15" customHeight="1" x14ac:dyDescent="0.45">
      <c r="A35" s="61"/>
      <c r="B35" s="188"/>
      <c r="C35" s="72" t="s">
        <v>30</v>
      </c>
      <c r="D35" s="189" t="s">
        <v>45</v>
      </c>
      <c r="E35" s="65"/>
      <c r="F35" s="66"/>
      <c r="G35" s="190">
        <f t="shared" si="13"/>
        <v>648000</v>
      </c>
      <c r="H35" s="191">
        <f t="shared" si="13"/>
        <v>648000</v>
      </c>
      <c r="I35" s="192">
        <f t="shared" si="1"/>
        <v>0</v>
      </c>
      <c r="J35" s="193"/>
      <c r="K35" s="194"/>
    </row>
    <row r="36" spans="1:11" s="198" customFormat="1" ht="16.8" x14ac:dyDescent="0.45">
      <c r="A36" s="61"/>
      <c r="B36" s="201" t="s">
        <v>46</v>
      </c>
      <c r="C36" s="52" t="s">
        <v>47</v>
      </c>
      <c r="D36" s="65"/>
      <c r="E36" s="65"/>
      <c r="F36" s="66"/>
      <c r="G36" s="196">
        <f t="shared" ref="G36:H36" si="14">SUM(G37:G41)</f>
        <v>391600</v>
      </c>
      <c r="H36" s="202">
        <f t="shared" si="14"/>
        <v>391600</v>
      </c>
      <c r="I36" s="257">
        <f t="shared" si="1"/>
        <v>0</v>
      </c>
      <c r="J36" s="196"/>
      <c r="K36" s="197"/>
    </row>
    <row r="37" spans="1:11" s="198" customFormat="1" ht="16.8" x14ac:dyDescent="0.45">
      <c r="A37" s="61"/>
      <c r="B37" s="188"/>
      <c r="C37" s="63" t="s">
        <v>19</v>
      </c>
      <c r="D37" s="189" t="s">
        <v>48</v>
      </c>
      <c r="E37" s="65"/>
      <c r="F37" s="66"/>
      <c r="G37" s="193">
        <f t="shared" ref="G37:H38" si="15">4*8900</f>
        <v>35600</v>
      </c>
      <c r="H37" s="203">
        <f t="shared" si="15"/>
        <v>35600</v>
      </c>
      <c r="I37" s="192">
        <f t="shared" si="1"/>
        <v>0</v>
      </c>
      <c r="J37" s="196"/>
      <c r="K37" s="197"/>
    </row>
    <row r="38" spans="1:11" s="195" customFormat="1" ht="16.8" x14ac:dyDescent="0.45">
      <c r="A38" s="61"/>
      <c r="B38" s="188"/>
      <c r="C38" s="63" t="s">
        <v>24</v>
      </c>
      <c r="D38" s="189" t="s">
        <v>49</v>
      </c>
      <c r="E38" s="65"/>
      <c r="F38" s="66"/>
      <c r="G38" s="193">
        <f t="shared" si="15"/>
        <v>35600</v>
      </c>
      <c r="H38" s="203">
        <f t="shared" si="15"/>
        <v>35600</v>
      </c>
      <c r="I38" s="192">
        <f t="shared" si="1"/>
        <v>0</v>
      </c>
      <c r="J38" s="193"/>
      <c r="K38" s="194"/>
    </row>
    <row r="39" spans="1:11" s="195" customFormat="1" ht="16.8" x14ac:dyDescent="0.45">
      <c r="A39" s="61"/>
      <c r="B39" s="188"/>
      <c r="C39" s="63" t="s">
        <v>26</v>
      </c>
      <c r="D39" s="189" t="s">
        <v>50</v>
      </c>
      <c r="E39" s="65"/>
      <c r="F39" s="66"/>
      <c r="G39" s="193">
        <f t="shared" ref="G39:H41" si="16">12*8900</f>
        <v>106800</v>
      </c>
      <c r="H39" s="203">
        <f t="shared" si="16"/>
        <v>106800</v>
      </c>
      <c r="I39" s="192">
        <f t="shared" si="1"/>
        <v>0</v>
      </c>
      <c r="J39" s="193"/>
      <c r="K39" s="194"/>
    </row>
    <row r="40" spans="1:11" s="195" customFormat="1" ht="16.8" x14ac:dyDescent="0.45">
      <c r="A40" s="61"/>
      <c r="B40" s="188"/>
      <c r="C40" s="72" t="s">
        <v>28</v>
      </c>
      <c r="D40" s="189" t="s">
        <v>51</v>
      </c>
      <c r="E40" s="65"/>
      <c r="F40" s="66"/>
      <c r="G40" s="193">
        <f t="shared" si="16"/>
        <v>106800</v>
      </c>
      <c r="H40" s="203">
        <v>106800</v>
      </c>
      <c r="I40" s="192">
        <f t="shared" si="1"/>
        <v>0</v>
      </c>
      <c r="J40" s="193"/>
      <c r="K40" s="194"/>
    </row>
    <row r="41" spans="1:11" s="195" customFormat="1" ht="16.8" x14ac:dyDescent="0.45">
      <c r="A41" s="61"/>
      <c r="B41" s="188"/>
      <c r="C41" s="72" t="s">
        <v>30</v>
      </c>
      <c r="D41" s="189" t="s">
        <v>52</v>
      </c>
      <c r="E41" s="65"/>
      <c r="F41" s="66"/>
      <c r="G41" s="193">
        <f t="shared" si="16"/>
        <v>106800</v>
      </c>
      <c r="H41" s="203">
        <f t="shared" si="16"/>
        <v>106800</v>
      </c>
      <c r="I41" s="192">
        <f t="shared" si="1"/>
        <v>0</v>
      </c>
      <c r="J41" s="193"/>
      <c r="K41" s="194"/>
    </row>
    <row r="42" spans="1:11" s="195" customFormat="1" ht="16.8" x14ac:dyDescent="0.45">
      <c r="A42" s="81"/>
      <c r="B42" s="201" t="s">
        <v>53</v>
      </c>
      <c r="C42" s="52" t="s">
        <v>54</v>
      </c>
      <c r="D42" s="189"/>
      <c r="E42" s="65"/>
      <c r="F42" s="66"/>
      <c r="G42" s="199">
        <f t="shared" ref="G42:H42" si="17">SUM(G43:G46)</f>
        <v>9460000</v>
      </c>
      <c r="H42" s="200">
        <f t="shared" si="17"/>
        <v>8060000</v>
      </c>
      <c r="I42" s="183">
        <f t="shared" si="1"/>
        <v>1400000</v>
      </c>
      <c r="J42" s="193"/>
      <c r="K42" s="194"/>
    </row>
    <row r="43" spans="1:11" s="195" customFormat="1" ht="16.8" x14ac:dyDescent="0.45">
      <c r="A43" s="83"/>
      <c r="B43" s="204"/>
      <c r="C43" s="63" t="s">
        <v>19</v>
      </c>
      <c r="D43" s="85" t="s">
        <v>55</v>
      </c>
      <c r="E43" s="65"/>
      <c r="F43" s="66"/>
      <c r="G43" s="190">
        <f t="shared" ref="G43:H43" si="18">4*300000</f>
        <v>1200000</v>
      </c>
      <c r="H43" s="191">
        <f t="shared" si="18"/>
        <v>1200000</v>
      </c>
      <c r="I43" s="192">
        <f t="shared" si="1"/>
        <v>0</v>
      </c>
      <c r="J43" s="193"/>
      <c r="K43" s="194"/>
    </row>
    <row r="44" spans="1:11" s="195" customFormat="1" ht="16.8" x14ac:dyDescent="0.45">
      <c r="A44" s="83"/>
      <c r="B44" s="204"/>
      <c r="C44" s="63" t="s">
        <v>24</v>
      </c>
      <c r="D44" s="85" t="s">
        <v>56</v>
      </c>
      <c r="E44" s="65"/>
      <c r="F44" s="66"/>
      <c r="G44" s="205">
        <f t="shared" ref="G44:H44" si="19">4*250000</f>
        <v>1000000</v>
      </c>
      <c r="H44" s="206">
        <f t="shared" si="19"/>
        <v>1000000</v>
      </c>
      <c r="I44" s="192">
        <f t="shared" si="1"/>
        <v>0</v>
      </c>
      <c r="J44" s="193"/>
      <c r="K44" s="194"/>
    </row>
    <row r="45" spans="1:11" s="195" customFormat="1" ht="16.8" x14ac:dyDescent="0.45">
      <c r="A45" s="83"/>
      <c r="B45" s="204"/>
      <c r="C45" s="63" t="s">
        <v>26</v>
      </c>
      <c r="D45" s="85" t="s">
        <v>57</v>
      </c>
      <c r="E45" s="65"/>
      <c r="F45" s="66"/>
      <c r="G45" s="190">
        <f t="shared" ref="G45:H45" si="20">4*215000</f>
        <v>860000</v>
      </c>
      <c r="H45" s="191">
        <f t="shared" si="20"/>
        <v>860000</v>
      </c>
      <c r="I45" s="192">
        <f t="shared" si="1"/>
        <v>0</v>
      </c>
      <c r="J45" s="193"/>
      <c r="K45" s="194"/>
    </row>
    <row r="46" spans="1:11" s="195" customFormat="1" ht="16.8" x14ac:dyDescent="0.45">
      <c r="A46" s="83"/>
      <c r="B46" s="204"/>
      <c r="C46" s="63" t="s">
        <v>28</v>
      </c>
      <c r="D46" s="85" t="s">
        <v>58</v>
      </c>
      <c r="E46" s="65"/>
      <c r="F46" s="66"/>
      <c r="G46" s="205">
        <f t="shared" ref="G46" si="21">32*200000</f>
        <v>6400000</v>
      </c>
      <c r="H46" s="206">
        <v>5000000</v>
      </c>
      <c r="I46" s="258">
        <f t="shared" si="1"/>
        <v>1400000</v>
      </c>
      <c r="J46" s="193"/>
      <c r="K46" s="194"/>
    </row>
    <row r="47" spans="1:11" s="195" customFormat="1" ht="16.8" x14ac:dyDescent="0.45">
      <c r="A47" s="51"/>
      <c r="B47" s="180" t="s">
        <v>24</v>
      </c>
      <c r="C47" s="89" t="s">
        <v>59</v>
      </c>
      <c r="D47" s="43"/>
      <c r="E47" s="90"/>
      <c r="F47" s="91"/>
      <c r="G47" s="181">
        <f t="shared" ref="G47:H47" si="22">G48</f>
        <v>25370500</v>
      </c>
      <c r="H47" s="182">
        <f t="shared" si="22"/>
        <v>24881250</v>
      </c>
      <c r="I47" s="259">
        <f t="shared" si="1"/>
        <v>489250</v>
      </c>
      <c r="J47" s="193"/>
      <c r="K47" s="194"/>
    </row>
    <row r="48" spans="1:11" s="195" customFormat="1" ht="16.8" x14ac:dyDescent="0.45">
      <c r="A48" s="93"/>
      <c r="B48" s="201" t="s">
        <v>21</v>
      </c>
      <c r="C48" s="52" t="s">
        <v>60</v>
      </c>
      <c r="D48" s="52"/>
      <c r="E48" s="43"/>
      <c r="F48" s="44"/>
      <c r="G48" s="205">
        <f>SUM(G49:G57)</f>
        <v>25370500</v>
      </c>
      <c r="H48" s="205">
        <f>SUM(H49:H57)</f>
        <v>24881250</v>
      </c>
      <c r="I48" s="258">
        <f t="shared" si="1"/>
        <v>489250</v>
      </c>
      <c r="J48" s="193"/>
      <c r="K48" s="194"/>
    </row>
    <row r="49" spans="1:11" s="195" customFormat="1" ht="16.8" x14ac:dyDescent="0.45">
      <c r="A49" s="93"/>
      <c r="B49" s="201"/>
      <c r="C49" s="85" t="s">
        <v>19</v>
      </c>
      <c r="D49" s="85" t="s">
        <v>61</v>
      </c>
      <c r="E49" s="43"/>
      <c r="F49" s="44"/>
      <c r="G49" s="205">
        <v>1652500</v>
      </c>
      <c r="H49" s="205">
        <v>1652500</v>
      </c>
      <c r="I49" s="192">
        <f t="shared" si="1"/>
        <v>0</v>
      </c>
      <c r="J49" s="193"/>
      <c r="K49" s="194"/>
    </row>
    <row r="50" spans="1:11" s="195" customFormat="1" ht="16.8" x14ac:dyDescent="0.45">
      <c r="A50" s="93"/>
      <c r="B50" s="201"/>
      <c r="C50" s="85" t="s">
        <v>24</v>
      </c>
      <c r="D50" s="85" t="s">
        <v>63</v>
      </c>
      <c r="E50" s="43"/>
      <c r="F50" s="44"/>
      <c r="G50" s="205">
        <v>3750000</v>
      </c>
      <c r="H50" s="205">
        <v>3750000</v>
      </c>
      <c r="I50" s="192">
        <f t="shared" si="1"/>
        <v>0</v>
      </c>
      <c r="J50" s="193"/>
      <c r="K50" s="194"/>
    </row>
    <row r="51" spans="1:11" s="195" customFormat="1" ht="16.8" x14ac:dyDescent="0.45">
      <c r="A51" s="93"/>
      <c r="B51" s="201"/>
      <c r="C51" s="85" t="s">
        <v>26</v>
      </c>
      <c r="D51" s="85" t="s">
        <v>64</v>
      </c>
      <c r="E51" s="43"/>
      <c r="F51" s="44"/>
      <c r="G51" s="205">
        <v>4038000</v>
      </c>
      <c r="H51" s="205">
        <v>4038000</v>
      </c>
      <c r="I51" s="192">
        <f t="shared" si="1"/>
        <v>0</v>
      </c>
      <c r="J51" s="193"/>
      <c r="K51" s="194"/>
    </row>
    <row r="52" spans="1:11" s="195" customFormat="1" ht="16.8" x14ac:dyDescent="0.45">
      <c r="A52" s="93"/>
      <c r="B52" s="201"/>
      <c r="C52" s="85" t="s">
        <v>28</v>
      </c>
      <c r="D52" s="85" t="s">
        <v>71</v>
      </c>
      <c r="E52" s="43"/>
      <c r="F52" s="44"/>
      <c r="G52" s="205">
        <v>3050000</v>
      </c>
      <c r="H52" s="205">
        <v>3050000</v>
      </c>
      <c r="I52" s="192">
        <f t="shared" si="1"/>
        <v>0</v>
      </c>
      <c r="J52" s="193"/>
      <c r="K52" s="194"/>
    </row>
    <row r="53" spans="1:11" s="195" customFormat="1" ht="16.8" x14ac:dyDescent="0.45">
      <c r="A53" s="56"/>
      <c r="B53" s="201"/>
      <c r="C53" s="94" t="s">
        <v>30</v>
      </c>
      <c r="D53" s="85" t="s">
        <v>65</v>
      </c>
      <c r="E53" s="43"/>
      <c r="F53" s="44"/>
      <c r="G53" s="205">
        <v>480000</v>
      </c>
      <c r="H53" s="205">
        <v>480000</v>
      </c>
      <c r="I53" s="192">
        <f t="shared" si="1"/>
        <v>0</v>
      </c>
      <c r="J53" s="193"/>
      <c r="K53" s="194"/>
    </row>
    <row r="54" spans="1:11" s="195" customFormat="1" ht="16.8" x14ac:dyDescent="0.45">
      <c r="A54" s="56"/>
      <c r="B54" s="201"/>
      <c r="C54" s="94" t="s">
        <v>66</v>
      </c>
      <c r="D54" s="85" t="s">
        <v>73</v>
      </c>
      <c r="E54" s="43"/>
      <c r="F54" s="44"/>
      <c r="G54" s="205">
        <v>1200000</v>
      </c>
      <c r="H54" s="205">
        <v>710750</v>
      </c>
      <c r="I54" s="258">
        <f t="shared" si="1"/>
        <v>489250</v>
      </c>
      <c r="J54" s="193"/>
      <c r="K54" s="194"/>
    </row>
    <row r="55" spans="1:11" s="195" customFormat="1" ht="12.75" customHeight="1" x14ac:dyDescent="0.45">
      <c r="A55" s="56"/>
      <c r="B55" s="201"/>
      <c r="C55" s="94" t="s">
        <v>68</v>
      </c>
      <c r="D55" s="95" t="s">
        <v>75</v>
      </c>
      <c r="E55" s="95"/>
      <c r="F55" s="96"/>
      <c r="G55" s="207">
        <v>3000000</v>
      </c>
      <c r="H55" s="207">
        <v>3000000</v>
      </c>
      <c r="I55" s="192">
        <f t="shared" si="1"/>
        <v>0</v>
      </c>
      <c r="J55" s="193"/>
      <c r="K55" s="194"/>
    </row>
    <row r="56" spans="1:11" s="195" customFormat="1" ht="16.8" x14ac:dyDescent="0.45">
      <c r="A56" s="56"/>
      <c r="B56" s="201"/>
      <c r="C56" s="94" t="s">
        <v>70</v>
      </c>
      <c r="D56" s="85" t="s">
        <v>77</v>
      </c>
      <c r="E56" s="43"/>
      <c r="F56" s="44"/>
      <c r="G56" s="205">
        <v>5800000</v>
      </c>
      <c r="H56" s="205">
        <v>5800000</v>
      </c>
      <c r="I56" s="192">
        <f t="shared" si="1"/>
        <v>0</v>
      </c>
      <c r="J56" s="193"/>
      <c r="K56" s="194"/>
    </row>
    <row r="57" spans="1:11" s="195" customFormat="1" ht="16.8" x14ac:dyDescent="0.45">
      <c r="A57" s="56"/>
      <c r="B57" s="201"/>
      <c r="C57" s="94" t="s">
        <v>72</v>
      </c>
      <c r="D57" s="85" t="s">
        <v>79</v>
      </c>
      <c r="E57" s="43"/>
      <c r="F57" s="44"/>
      <c r="G57" s="205">
        <v>2400000</v>
      </c>
      <c r="H57" s="205">
        <v>2400000</v>
      </c>
      <c r="I57" s="192">
        <f t="shared" si="1"/>
        <v>0</v>
      </c>
      <c r="J57" s="193"/>
      <c r="K57" s="194"/>
    </row>
    <row r="58" spans="1:11" s="195" customFormat="1" ht="16.8" x14ac:dyDescent="0.45">
      <c r="A58" s="101"/>
      <c r="B58" s="209" t="s">
        <v>26</v>
      </c>
      <c r="C58" s="210" t="s">
        <v>113</v>
      </c>
      <c r="D58" s="90"/>
      <c r="E58" s="90"/>
      <c r="F58" s="102"/>
      <c r="G58" s="193">
        <v>3070000</v>
      </c>
      <c r="H58" s="193">
        <v>3070000</v>
      </c>
      <c r="I58" s="192">
        <f t="shared" si="1"/>
        <v>0</v>
      </c>
      <c r="J58" s="193"/>
      <c r="K58" s="194"/>
    </row>
    <row r="59" spans="1:11" s="195" customFormat="1" ht="16.8" x14ac:dyDescent="0.45">
      <c r="A59" s="101"/>
      <c r="B59" s="260" t="s">
        <v>28</v>
      </c>
      <c r="C59" s="210" t="s">
        <v>114</v>
      </c>
      <c r="D59" s="90"/>
      <c r="E59" s="90"/>
      <c r="F59" s="102"/>
      <c r="G59" s="193">
        <v>2405000</v>
      </c>
      <c r="H59" s="193">
        <v>2405000</v>
      </c>
      <c r="I59" s="192">
        <f t="shared" si="1"/>
        <v>0</v>
      </c>
      <c r="J59" s="193"/>
      <c r="K59" s="194"/>
    </row>
    <row r="60" spans="1:11" s="195" customFormat="1" ht="16.8" x14ac:dyDescent="0.45">
      <c r="A60" s="101"/>
      <c r="B60" s="260" t="s">
        <v>30</v>
      </c>
      <c r="C60" s="210" t="s">
        <v>115</v>
      </c>
      <c r="D60" s="90"/>
      <c r="E60" s="90"/>
      <c r="F60" s="102"/>
      <c r="G60" s="193">
        <v>1460000</v>
      </c>
      <c r="H60" s="193">
        <v>1460000</v>
      </c>
      <c r="I60" s="192">
        <f t="shared" si="1"/>
        <v>0</v>
      </c>
      <c r="J60" s="193"/>
      <c r="K60" s="194"/>
    </row>
    <row r="61" spans="1:11" s="195" customFormat="1" ht="16.8" x14ac:dyDescent="0.45">
      <c r="A61" s="101"/>
      <c r="B61" s="260" t="s">
        <v>66</v>
      </c>
      <c r="C61" s="210" t="s">
        <v>116</v>
      </c>
      <c r="D61" s="90"/>
      <c r="E61" s="90"/>
      <c r="F61" s="102"/>
      <c r="G61" s="193">
        <v>767500</v>
      </c>
      <c r="H61" s="193">
        <v>767500</v>
      </c>
      <c r="I61" s="192">
        <f t="shared" si="1"/>
        <v>0</v>
      </c>
      <c r="J61" s="193"/>
      <c r="K61" s="194"/>
    </row>
    <row r="62" spans="1:11" s="195" customFormat="1" ht="16.8" x14ac:dyDescent="0.45">
      <c r="A62" s="101"/>
      <c r="B62" s="260" t="s">
        <v>68</v>
      </c>
      <c r="C62" s="210" t="s">
        <v>117</v>
      </c>
      <c r="D62" s="90"/>
      <c r="E62" s="90"/>
      <c r="F62" s="102"/>
      <c r="G62" s="193">
        <v>1380000</v>
      </c>
      <c r="H62" s="193">
        <v>1380000</v>
      </c>
      <c r="I62" s="192">
        <f t="shared" si="1"/>
        <v>0</v>
      </c>
      <c r="J62" s="193"/>
      <c r="K62" s="194"/>
    </row>
    <row r="63" spans="1:11" s="195" customFormat="1" ht="16.8" x14ac:dyDescent="0.45">
      <c r="A63" s="101"/>
      <c r="B63" s="260" t="s">
        <v>30</v>
      </c>
      <c r="C63" s="261" t="s">
        <v>118</v>
      </c>
      <c r="D63" s="90"/>
      <c r="E63" s="90"/>
      <c r="F63" s="102"/>
      <c r="G63" s="262">
        <v>20000000</v>
      </c>
      <c r="H63" s="262">
        <v>20000000</v>
      </c>
      <c r="I63" s="192">
        <f t="shared" si="1"/>
        <v>0</v>
      </c>
      <c r="J63" s="193"/>
      <c r="K63" s="194"/>
    </row>
    <row r="64" spans="1:11" s="195" customFormat="1" ht="16.8" x14ac:dyDescent="0.45">
      <c r="A64" s="101"/>
      <c r="B64" s="260" t="s">
        <v>66</v>
      </c>
      <c r="C64" s="90" t="s">
        <v>119</v>
      </c>
      <c r="D64" s="90"/>
      <c r="E64" s="90"/>
      <c r="F64" s="102"/>
      <c r="G64" s="262">
        <v>2000000</v>
      </c>
      <c r="H64" s="262">
        <v>1662000</v>
      </c>
      <c r="I64" s="258">
        <f t="shared" si="1"/>
        <v>338000</v>
      </c>
      <c r="J64" s="193"/>
      <c r="K64" s="194"/>
    </row>
    <row r="65" spans="1:11" s="195" customFormat="1" ht="16.8" x14ac:dyDescent="0.45">
      <c r="A65" s="101"/>
      <c r="B65" s="260" t="s">
        <v>68</v>
      </c>
      <c r="C65" s="90" t="s">
        <v>120</v>
      </c>
      <c r="D65" s="90"/>
      <c r="E65" s="90"/>
      <c r="F65" s="102"/>
      <c r="G65" s="263">
        <v>3624200</v>
      </c>
      <c r="H65" s="263">
        <v>3624200</v>
      </c>
      <c r="I65" s="192">
        <f t="shared" si="1"/>
        <v>0</v>
      </c>
      <c r="J65" s="193"/>
      <c r="K65" s="194"/>
    </row>
    <row r="66" spans="1:11" s="195" customFormat="1" ht="16.8" x14ac:dyDescent="0.45">
      <c r="A66" s="101"/>
      <c r="B66" s="260"/>
      <c r="C66" s="261"/>
      <c r="D66" s="89"/>
      <c r="E66" s="90"/>
      <c r="F66" s="102"/>
      <c r="G66" s="263"/>
      <c r="H66" s="264"/>
      <c r="I66" s="262"/>
      <c r="J66" s="193"/>
      <c r="K66" s="194"/>
    </row>
    <row r="67" spans="1:11" s="195" customFormat="1" ht="17.399999999999999" x14ac:dyDescent="0.5">
      <c r="A67" s="215" t="s">
        <v>87</v>
      </c>
      <c r="B67" s="215" t="s">
        <v>88</v>
      </c>
      <c r="C67" s="216"/>
      <c r="D67" s="217"/>
      <c r="E67" s="109"/>
      <c r="F67" s="110"/>
      <c r="G67" s="174">
        <f>G68</f>
        <v>4800000</v>
      </c>
      <c r="H67" s="265">
        <f t="shared" ref="H67" si="23">H68</f>
        <v>4800000</v>
      </c>
      <c r="I67" s="266">
        <f>G67-H67</f>
        <v>0</v>
      </c>
      <c r="J67" s="193"/>
      <c r="K67" s="194"/>
    </row>
    <row r="68" spans="1:11" s="195" customFormat="1" ht="18.75" customHeight="1" x14ac:dyDescent="0.45">
      <c r="A68" s="101"/>
      <c r="B68" s="212" t="s">
        <v>19</v>
      </c>
      <c r="C68" s="219" t="s">
        <v>89</v>
      </c>
      <c r="D68" s="219"/>
      <c r="E68" s="219"/>
      <c r="F68" s="220"/>
      <c r="G68" s="205">
        <v>4800000</v>
      </c>
      <c r="H68" s="205">
        <v>4800000</v>
      </c>
      <c r="I68" s="267">
        <f>G68-H68</f>
        <v>0</v>
      </c>
      <c r="J68" s="193"/>
      <c r="K68" s="194"/>
    </row>
    <row r="69" spans="1:11" s="222" customFormat="1" ht="15" customHeight="1" x14ac:dyDescent="0.5">
      <c r="A69" s="101"/>
      <c r="B69" s="212"/>
      <c r="C69" s="90"/>
      <c r="D69" s="90"/>
      <c r="E69" s="90"/>
      <c r="F69" s="44"/>
      <c r="G69" s="223"/>
      <c r="H69" s="268"/>
      <c r="I69" s="266"/>
      <c r="J69" s="223"/>
      <c r="K69" s="224"/>
    </row>
    <row r="70" spans="1:11" s="195" customFormat="1" ht="17.399999999999999" x14ac:dyDescent="0.5">
      <c r="A70" s="215" t="s">
        <v>90</v>
      </c>
      <c r="B70" s="215" t="s">
        <v>91</v>
      </c>
      <c r="C70" s="216"/>
      <c r="D70" s="217"/>
      <c r="E70" s="109"/>
      <c r="F70" s="110"/>
      <c r="G70" s="174">
        <f>SUM(G71:G71)</f>
        <v>1800000</v>
      </c>
      <c r="H70" s="174">
        <f>SUM(H71:H71)</f>
        <v>1800000</v>
      </c>
      <c r="I70" s="266">
        <f t="shared" ref="I70:I77" si="24">G70-H70</f>
        <v>0</v>
      </c>
      <c r="J70" s="193"/>
      <c r="K70" s="194"/>
    </row>
    <row r="71" spans="1:11" s="195" customFormat="1" ht="16.8" x14ac:dyDescent="0.45">
      <c r="A71" s="101"/>
      <c r="B71" s="212" t="s">
        <v>19</v>
      </c>
      <c r="C71" s="90" t="s">
        <v>121</v>
      </c>
      <c r="D71" s="90"/>
      <c r="E71" s="90"/>
      <c r="F71" s="44"/>
      <c r="G71" s="193">
        <v>1800000</v>
      </c>
      <c r="H71" s="193">
        <v>1800000</v>
      </c>
      <c r="I71" s="267">
        <f t="shared" si="24"/>
        <v>0</v>
      </c>
      <c r="J71" s="193"/>
      <c r="K71" s="194"/>
    </row>
    <row r="72" spans="1:11" s="195" customFormat="1" ht="17.399999999999999" x14ac:dyDescent="0.5">
      <c r="A72" s="101"/>
      <c r="B72" s="212"/>
      <c r="C72" s="90"/>
      <c r="D72" s="90"/>
      <c r="E72" s="90"/>
      <c r="F72" s="44"/>
      <c r="G72" s="205"/>
      <c r="H72" s="264"/>
      <c r="I72" s="266"/>
      <c r="J72" s="193"/>
      <c r="K72" s="194"/>
    </row>
    <row r="73" spans="1:11" s="232" customFormat="1" ht="16.8" x14ac:dyDescent="0.5">
      <c r="A73" s="215" t="s">
        <v>93</v>
      </c>
      <c r="B73" s="215" t="s">
        <v>94</v>
      </c>
      <c r="C73" s="216"/>
      <c r="D73" s="109"/>
      <c r="E73" s="109"/>
      <c r="F73" s="110"/>
      <c r="G73" s="228">
        <f>SUM(G74:G77)</f>
        <v>15492000</v>
      </c>
      <c r="H73" s="228">
        <f>SUM(H74:H77)</f>
        <v>15492000</v>
      </c>
      <c r="I73" s="266">
        <f t="shared" si="24"/>
        <v>0</v>
      </c>
      <c r="J73" s="230"/>
      <c r="K73" s="231"/>
    </row>
    <row r="74" spans="1:11" s="195" customFormat="1" ht="16.8" x14ac:dyDescent="0.45">
      <c r="A74" s="101"/>
      <c r="B74" s="212" t="s">
        <v>19</v>
      </c>
      <c r="C74" s="90" t="s">
        <v>122</v>
      </c>
      <c r="D74" s="90"/>
      <c r="E74" s="90"/>
      <c r="F74" s="44"/>
      <c r="G74" s="262">
        <v>3000000</v>
      </c>
      <c r="H74" s="262">
        <v>3000000</v>
      </c>
      <c r="I74" s="267">
        <f t="shared" si="24"/>
        <v>0</v>
      </c>
      <c r="J74" s="193"/>
      <c r="K74" s="194"/>
    </row>
    <row r="75" spans="1:11" s="195" customFormat="1" ht="16.8" x14ac:dyDescent="0.45">
      <c r="A75" s="101"/>
      <c r="B75" s="212" t="s">
        <v>24</v>
      </c>
      <c r="C75" s="90" t="s">
        <v>107</v>
      </c>
      <c r="D75" s="90"/>
      <c r="E75" s="90"/>
      <c r="F75" s="44"/>
      <c r="G75" s="269">
        <v>5842000</v>
      </c>
      <c r="H75" s="269">
        <v>5842000</v>
      </c>
      <c r="I75" s="267">
        <f t="shared" si="24"/>
        <v>0</v>
      </c>
      <c r="J75" s="193"/>
      <c r="K75" s="194"/>
    </row>
    <row r="76" spans="1:11" s="195" customFormat="1" ht="16.8" x14ac:dyDescent="0.45">
      <c r="A76" s="101"/>
      <c r="B76" s="212" t="s">
        <v>26</v>
      </c>
      <c r="C76" s="261" t="s">
        <v>95</v>
      </c>
      <c r="D76" s="90"/>
      <c r="E76" s="90"/>
      <c r="F76" s="44"/>
      <c r="G76" s="262">
        <v>5000000</v>
      </c>
      <c r="H76" s="262">
        <v>5000000</v>
      </c>
      <c r="I76" s="267">
        <f t="shared" si="24"/>
        <v>0</v>
      </c>
      <c r="J76" s="193"/>
      <c r="K76" s="194"/>
    </row>
    <row r="77" spans="1:11" s="195" customFormat="1" ht="16.8" x14ac:dyDescent="0.45">
      <c r="A77" s="101"/>
      <c r="B77" s="212" t="s">
        <v>28</v>
      </c>
      <c r="C77" s="90" t="s">
        <v>96</v>
      </c>
      <c r="D77" s="90"/>
      <c r="E77" s="90"/>
      <c r="F77" s="44"/>
      <c r="G77" s="262">
        <v>1650000</v>
      </c>
      <c r="H77" s="262">
        <v>1650000</v>
      </c>
      <c r="I77" s="267">
        <f t="shared" si="24"/>
        <v>0</v>
      </c>
      <c r="J77" s="193"/>
      <c r="K77" s="194"/>
    </row>
    <row r="78" spans="1:11" s="195" customFormat="1" ht="16.8" x14ac:dyDescent="0.45">
      <c r="A78" s="101"/>
      <c r="B78" s="212"/>
      <c r="C78" s="90"/>
      <c r="D78" s="90"/>
      <c r="E78" s="90"/>
      <c r="F78" s="44"/>
      <c r="G78" s="205"/>
      <c r="H78" s="264"/>
      <c r="I78" s="193"/>
      <c r="J78" s="193"/>
      <c r="K78" s="194"/>
    </row>
    <row r="79" spans="1:11" s="238" customFormat="1" ht="16.5" customHeight="1" x14ac:dyDescent="0.35">
      <c r="A79" s="119" t="s">
        <v>97</v>
      </c>
      <c r="B79" s="120"/>
      <c r="C79" s="120"/>
      <c r="D79" s="120"/>
      <c r="E79" s="120"/>
      <c r="F79" s="121"/>
      <c r="G79" s="235">
        <f>G16+G67+G70+G73</f>
        <v>183936800</v>
      </c>
      <c r="H79" s="270">
        <f>H16+H67+H70+H73</f>
        <v>181709550</v>
      </c>
      <c r="I79" s="236">
        <f>G79-H79</f>
        <v>2227250</v>
      </c>
      <c r="J79" s="236"/>
      <c r="K79" s="237"/>
    </row>
    <row r="80" spans="1:11" s="238" customFormat="1" ht="12" customHeight="1" x14ac:dyDescent="0.35">
      <c r="A80" s="127"/>
      <c r="B80" s="239"/>
      <c r="C80" s="127"/>
      <c r="D80" s="127"/>
      <c r="E80" s="127"/>
      <c r="F80" s="127"/>
      <c r="G80" s="240"/>
      <c r="I80" s="237"/>
      <c r="J80" s="237"/>
      <c r="K80" s="237"/>
    </row>
    <row r="81" spans="1:11" s="238" customFormat="1" ht="16.5" customHeight="1" x14ac:dyDescent="0.35">
      <c r="A81" s="127"/>
      <c r="B81" s="239"/>
      <c r="C81" s="127"/>
      <c r="D81" s="127"/>
      <c r="E81" s="127"/>
      <c r="F81" s="127"/>
      <c r="G81" s="241" t="s">
        <v>99</v>
      </c>
      <c r="I81" s="237"/>
      <c r="J81" s="237"/>
      <c r="K81" s="237"/>
    </row>
    <row r="82" spans="1:11" s="238" customFormat="1" ht="35.25" customHeight="1" x14ac:dyDescent="0.35">
      <c r="A82" s="127"/>
      <c r="B82" s="239"/>
      <c r="C82" s="127"/>
      <c r="D82" s="127"/>
      <c r="E82" s="127"/>
      <c r="F82" s="127"/>
      <c r="G82" s="243"/>
      <c r="I82" s="237"/>
      <c r="J82" s="237"/>
      <c r="K82" s="237"/>
    </row>
    <row r="83" spans="1:11" s="238" customFormat="1" ht="20.25" customHeight="1" x14ac:dyDescent="0.35">
      <c r="A83" s="127"/>
      <c r="B83" s="239"/>
      <c r="C83" s="127"/>
      <c r="D83" s="127"/>
      <c r="E83" s="127"/>
      <c r="F83" s="127"/>
      <c r="G83" s="244" t="s">
        <v>108</v>
      </c>
      <c r="I83" s="237"/>
      <c r="J83" s="237"/>
      <c r="K83" s="237"/>
    </row>
    <row r="84" spans="1:11" s="250" customFormat="1" ht="15" x14ac:dyDescent="0.35">
      <c r="A84" s="247"/>
      <c r="B84" s="248"/>
      <c r="C84" s="247"/>
      <c r="D84" s="247"/>
      <c r="E84" s="247"/>
      <c r="F84" s="247"/>
      <c r="G84" s="249"/>
      <c r="I84" s="251"/>
      <c r="J84" s="251"/>
      <c r="K84" s="251"/>
    </row>
    <row r="85" spans="1:11" s="250" customFormat="1" ht="15" x14ac:dyDescent="0.35">
      <c r="A85" s="247"/>
      <c r="B85" s="248"/>
      <c r="C85" s="247"/>
      <c r="D85" s="247"/>
      <c r="E85" s="247"/>
      <c r="F85" s="247"/>
      <c r="G85" s="249"/>
      <c r="I85" s="251"/>
      <c r="J85" s="251"/>
      <c r="K85" s="251"/>
    </row>
    <row r="86" spans="1:11" s="250" customFormat="1" ht="15" x14ac:dyDescent="0.35">
      <c r="A86" s="247"/>
      <c r="B86" s="248"/>
      <c r="C86" s="247"/>
      <c r="D86" s="247"/>
      <c r="E86" s="247"/>
      <c r="F86" s="247"/>
      <c r="G86" s="249"/>
      <c r="I86" s="251"/>
      <c r="J86" s="251"/>
      <c r="K86" s="251"/>
    </row>
    <row r="87" spans="1:11" s="250" customFormat="1" ht="15" x14ac:dyDescent="0.35">
      <c r="A87" s="247"/>
      <c r="B87" s="248"/>
      <c r="C87" s="247"/>
      <c r="D87" s="247"/>
      <c r="E87" s="247"/>
      <c r="F87" s="247"/>
      <c r="G87" s="252"/>
      <c r="I87" s="251"/>
      <c r="J87" s="251"/>
      <c r="K87" s="251"/>
    </row>
    <row r="88" spans="1:11" s="250" customFormat="1" ht="15" x14ac:dyDescent="0.35">
      <c r="A88" s="247"/>
      <c r="B88" s="248"/>
      <c r="C88" s="247"/>
      <c r="D88" s="247"/>
      <c r="E88" s="247"/>
      <c r="F88" s="247"/>
      <c r="G88" s="249"/>
      <c r="I88" s="251"/>
      <c r="J88" s="251"/>
      <c r="K88" s="251"/>
    </row>
    <row r="89" spans="1:11" ht="15.6" x14ac:dyDescent="0.35">
      <c r="A89" s="253"/>
      <c r="B89" s="248"/>
      <c r="C89" s="253"/>
      <c r="D89" s="253"/>
      <c r="E89" s="253"/>
      <c r="F89" s="253"/>
      <c r="G89" s="254"/>
      <c r="I89" s="153"/>
      <c r="J89" s="153"/>
      <c r="K89" s="153"/>
    </row>
  </sheetData>
  <mergeCells count="14">
    <mergeCell ref="C68:F68"/>
    <mergeCell ref="A79:F79"/>
    <mergeCell ref="A13:A14"/>
    <mergeCell ref="B13:F14"/>
    <mergeCell ref="J13:J14"/>
    <mergeCell ref="B15:F15"/>
    <mergeCell ref="C18:F18"/>
    <mergeCell ref="D55:F55"/>
    <mergeCell ref="A1:J1"/>
    <mergeCell ref="A2:J2"/>
    <mergeCell ref="A3:J3"/>
    <mergeCell ref="A4:J4"/>
    <mergeCell ref="A6:J6"/>
    <mergeCell ref="A12:G12"/>
  </mergeCells>
  <printOptions horizontalCentered="1"/>
  <pageMargins left="0.2" right="0.2" top="0.5" bottom="0.5" header="0.3" footer="0.3"/>
  <pageSetup paperSize="5" scale="7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Realisasi Tahap I</vt:lpstr>
      <vt:lpstr>Realisasi Tahap 2</vt:lpstr>
      <vt:lpstr>Realisasi Tahap 3</vt:lpstr>
      <vt:lpstr>'Realisasi Tahap 2'!Print_Area</vt:lpstr>
      <vt:lpstr>'Realisasi Tahap 3'!Print_Area</vt:lpstr>
      <vt:lpstr>'Realisasi Tahap 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2024-08-30T01:26:26Z</dcterms:created>
  <dcterms:modified xsi:type="dcterms:W3CDTF">2024-08-30T01:30:03Z</dcterms:modified>
</cp:coreProperties>
</file>