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SUKOHARJO\2023\"/>
    </mc:Choice>
  </mc:AlternateContent>
  <xr:revisionPtr revIDLastSave="0" documentId="8_{4B588AE5-997E-4759-BD09-FFA9E38F237A}" xr6:coauthVersionLast="47" xr6:coauthVersionMax="47" xr10:uidLastSave="{00000000-0000-0000-0000-000000000000}"/>
  <bookViews>
    <workbookView xWindow="-110" yWindow="-110" windowWidth="19420" windowHeight="10300" xr2:uid="{74761DF1-4E1E-41AF-86D2-A688F0DFFD2B}"/>
  </bookViews>
  <sheets>
    <sheet name="CETAK_Nilai REKAP BUMDES 22" sheetId="1" r:id="rId1"/>
  </sheets>
  <externalReferences>
    <externalReference r:id="rId2"/>
  </externalReferences>
  <definedNames>
    <definedName name="_xlnm._FilterDatabase" localSheetId="0" hidden="1">'CETAK_Nilai REKAP BUMDES 22'!$A$7:$AP$152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52" i="1" l="1"/>
  <c r="AK152" i="1"/>
  <c r="AG152" i="1"/>
  <c r="AF152" i="1"/>
  <c r="AA152" i="1"/>
  <c r="AB152" i="1" s="1"/>
  <c r="V152" i="1"/>
  <c r="U152" i="1"/>
  <c r="Q152" i="1"/>
  <c r="AM152" i="1" s="1"/>
  <c r="AN152" i="1" s="1"/>
  <c r="P152" i="1"/>
  <c r="N152" i="1"/>
  <c r="M152" i="1"/>
  <c r="F152" i="1"/>
  <c r="AL151" i="1"/>
  <c r="AK151" i="1"/>
  <c r="AF151" i="1"/>
  <c r="AG151" i="1" s="1"/>
  <c r="AA151" i="1"/>
  <c r="AB151" i="1" s="1"/>
  <c r="U151" i="1"/>
  <c r="V151" i="1" s="1"/>
  <c r="P151" i="1"/>
  <c r="Q151" i="1" s="1"/>
  <c r="M151" i="1"/>
  <c r="N151" i="1" s="1"/>
  <c r="AM151" i="1" s="1"/>
  <c r="AN151" i="1" s="1"/>
  <c r="F151" i="1"/>
  <c r="AL150" i="1"/>
  <c r="AK150" i="1"/>
  <c r="AG150" i="1"/>
  <c r="AF150" i="1"/>
  <c r="AB150" i="1"/>
  <c r="AA150" i="1"/>
  <c r="U150" i="1"/>
  <c r="V150" i="1" s="1"/>
  <c r="Q150" i="1"/>
  <c r="P150" i="1"/>
  <c r="N150" i="1"/>
  <c r="M150" i="1"/>
  <c r="F150" i="1"/>
  <c r="AK149" i="1"/>
  <c r="AL149" i="1" s="1"/>
  <c r="AF149" i="1"/>
  <c r="AG149" i="1" s="1"/>
  <c r="AA149" i="1"/>
  <c r="AB149" i="1" s="1"/>
  <c r="U149" i="1"/>
  <c r="V149" i="1" s="1"/>
  <c r="P149" i="1"/>
  <c r="Q149" i="1" s="1"/>
  <c r="M149" i="1"/>
  <c r="N149" i="1" s="1"/>
  <c r="AK148" i="1"/>
  <c r="AL148" i="1" s="1"/>
  <c r="AF148" i="1"/>
  <c r="AG148" i="1" s="1"/>
  <c r="AA148" i="1"/>
  <c r="AB148" i="1" s="1"/>
  <c r="U148" i="1"/>
  <c r="V148" i="1" s="1"/>
  <c r="P148" i="1"/>
  <c r="Q148" i="1" s="1"/>
  <c r="M148" i="1"/>
  <c r="N148" i="1" s="1"/>
  <c r="AK147" i="1"/>
  <c r="AL147" i="1" s="1"/>
  <c r="AF147" i="1"/>
  <c r="AG147" i="1" s="1"/>
  <c r="AA147" i="1"/>
  <c r="AB147" i="1" s="1"/>
  <c r="V147" i="1"/>
  <c r="U147" i="1"/>
  <c r="P147" i="1"/>
  <c r="Q147" i="1" s="1"/>
  <c r="M147" i="1"/>
  <c r="N147" i="1" s="1"/>
  <c r="F147" i="1"/>
  <c r="AL146" i="1"/>
  <c r="AK146" i="1"/>
  <c r="AG146" i="1"/>
  <c r="AF146" i="1"/>
  <c r="AA146" i="1"/>
  <c r="AB146" i="1" s="1"/>
  <c r="U146" i="1"/>
  <c r="V146" i="1" s="1"/>
  <c r="Q146" i="1"/>
  <c r="AM146" i="1" s="1"/>
  <c r="AN146" i="1" s="1"/>
  <c r="P146" i="1"/>
  <c r="N146" i="1"/>
  <c r="M146" i="1"/>
  <c r="F146" i="1"/>
  <c r="AK145" i="1"/>
  <c r="AL145" i="1" s="1"/>
  <c r="AF145" i="1"/>
  <c r="AG145" i="1" s="1"/>
  <c r="AA145" i="1"/>
  <c r="AB145" i="1" s="1"/>
  <c r="U145" i="1"/>
  <c r="V145" i="1" s="1"/>
  <c r="P145" i="1"/>
  <c r="Q145" i="1" s="1"/>
  <c r="M145" i="1"/>
  <c r="N145" i="1" s="1"/>
  <c r="F145" i="1"/>
  <c r="AK144" i="1"/>
  <c r="AL144" i="1" s="1"/>
  <c r="AG144" i="1"/>
  <c r="AF144" i="1"/>
  <c r="AB144" i="1"/>
  <c r="AA144" i="1"/>
  <c r="U144" i="1"/>
  <c r="V144" i="1" s="1"/>
  <c r="P144" i="1"/>
  <c r="Q144" i="1" s="1"/>
  <c r="N144" i="1"/>
  <c r="M144" i="1"/>
  <c r="F144" i="1"/>
  <c r="AK143" i="1"/>
  <c r="AL143" i="1" s="1"/>
  <c r="AF143" i="1"/>
  <c r="AG143" i="1" s="1"/>
  <c r="AA143" i="1"/>
  <c r="AB143" i="1" s="1"/>
  <c r="U143" i="1"/>
  <c r="V143" i="1" s="1"/>
  <c r="P143" i="1"/>
  <c r="Q143" i="1" s="1"/>
  <c r="N143" i="1"/>
  <c r="M143" i="1"/>
  <c r="F143" i="1"/>
  <c r="AK142" i="1"/>
  <c r="AL142" i="1" s="1"/>
  <c r="AF142" i="1"/>
  <c r="AG142" i="1" s="1"/>
  <c r="AB142" i="1"/>
  <c r="AA142" i="1"/>
  <c r="V142" i="1"/>
  <c r="U142" i="1"/>
  <c r="P142" i="1"/>
  <c r="Q142" i="1" s="1"/>
  <c r="M142" i="1"/>
  <c r="N142" i="1" s="1"/>
  <c r="F142" i="1"/>
  <c r="AK141" i="1"/>
  <c r="AL141" i="1" s="1"/>
  <c r="AF141" i="1"/>
  <c r="AG141" i="1" s="1"/>
  <c r="AB141" i="1"/>
  <c r="AA141" i="1"/>
  <c r="U141" i="1"/>
  <c r="V141" i="1" s="1"/>
  <c r="P141" i="1"/>
  <c r="Q141" i="1" s="1"/>
  <c r="M141" i="1"/>
  <c r="N141" i="1" s="1"/>
  <c r="F141" i="1"/>
  <c r="AL140" i="1"/>
  <c r="AK140" i="1"/>
  <c r="AF140" i="1"/>
  <c r="AG140" i="1" s="1"/>
  <c r="AA140" i="1"/>
  <c r="AB140" i="1" s="1"/>
  <c r="V140" i="1"/>
  <c r="U140" i="1"/>
  <c r="Q140" i="1"/>
  <c r="P140" i="1"/>
  <c r="M140" i="1"/>
  <c r="N140" i="1" s="1"/>
  <c r="F140" i="1"/>
  <c r="AK139" i="1"/>
  <c r="AL139" i="1" s="1"/>
  <c r="AG139" i="1"/>
  <c r="AF139" i="1"/>
  <c r="AA139" i="1"/>
  <c r="AB139" i="1" s="1"/>
  <c r="V139" i="1"/>
  <c r="AM139" i="1" s="1"/>
  <c r="AN139" i="1" s="1"/>
  <c r="U139" i="1"/>
  <c r="P139" i="1"/>
  <c r="Q139" i="1" s="1"/>
  <c r="N139" i="1"/>
  <c r="M139" i="1"/>
  <c r="AL138" i="1"/>
  <c r="AK138" i="1"/>
  <c r="AF138" i="1"/>
  <c r="AG138" i="1" s="1"/>
  <c r="AB138" i="1"/>
  <c r="AA138" i="1"/>
  <c r="U138" i="1"/>
  <c r="V138" i="1" s="1"/>
  <c r="P138" i="1"/>
  <c r="Q138" i="1" s="1"/>
  <c r="M138" i="1"/>
  <c r="N138" i="1" s="1"/>
  <c r="F138" i="1"/>
  <c r="AL137" i="1"/>
  <c r="AK137" i="1"/>
  <c r="AG137" i="1"/>
  <c r="AF137" i="1"/>
  <c r="AB137" i="1"/>
  <c r="AA137" i="1"/>
  <c r="U137" i="1"/>
  <c r="V137" i="1" s="1"/>
  <c r="Q137" i="1"/>
  <c r="P137" i="1"/>
  <c r="N137" i="1"/>
  <c r="M137" i="1"/>
  <c r="F137" i="1"/>
  <c r="AK136" i="1"/>
  <c r="AL136" i="1" s="1"/>
  <c r="AF136" i="1"/>
  <c r="AG136" i="1" s="1"/>
  <c r="AA136" i="1"/>
  <c r="AB136" i="1" s="1"/>
  <c r="V136" i="1"/>
  <c r="U136" i="1"/>
  <c r="P136" i="1"/>
  <c r="Q136" i="1" s="1"/>
  <c r="M136" i="1"/>
  <c r="N136" i="1" s="1"/>
  <c r="AM136" i="1" s="1"/>
  <c r="AN136" i="1" s="1"/>
  <c r="AL135" i="1"/>
  <c r="AK135" i="1"/>
  <c r="AF135" i="1"/>
  <c r="AG135" i="1" s="1"/>
  <c r="AB135" i="1"/>
  <c r="AA135" i="1"/>
  <c r="U135" i="1"/>
  <c r="V135" i="1" s="1"/>
  <c r="Q135" i="1"/>
  <c r="P135" i="1"/>
  <c r="M135" i="1"/>
  <c r="N135" i="1" s="1"/>
  <c r="AK134" i="1"/>
  <c r="AL134" i="1" s="1"/>
  <c r="AG134" i="1"/>
  <c r="AF134" i="1"/>
  <c r="AA134" i="1"/>
  <c r="AB134" i="1" s="1"/>
  <c r="U134" i="1"/>
  <c r="V134" i="1" s="1"/>
  <c r="P134" i="1"/>
  <c r="Q134" i="1" s="1"/>
  <c r="AM134" i="1" s="1"/>
  <c r="AN134" i="1" s="1"/>
  <c r="N134" i="1"/>
  <c r="M134" i="1"/>
  <c r="F134" i="1"/>
  <c r="AL133" i="1"/>
  <c r="AK133" i="1"/>
  <c r="AG133" i="1"/>
  <c r="AF133" i="1"/>
  <c r="AA133" i="1"/>
  <c r="AB133" i="1" s="1"/>
  <c r="V133" i="1"/>
  <c r="U133" i="1"/>
  <c r="Q133" i="1"/>
  <c r="P133" i="1"/>
  <c r="N133" i="1"/>
  <c r="M133" i="1"/>
  <c r="F133" i="1"/>
  <c r="AL132" i="1"/>
  <c r="AK132" i="1"/>
  <c r="AF132" i="1"/>
  <c r="AG132" i="1" s="1"/>
  <c r="AB132" i="1"/>
  <c r="AA132" i="1"/>
  <c r="U132" i="1"/>
  <c r="V132" i="1" s="1"/>
  <c r="P132" i="1"/>
  <c r="Q132" i="1" s="1"/>
  <c r="AM132" i="1" s="1"/>
  <c r="AN132" i="1" s="1"/>
  <c r="M132" i="1"/>
  <c r="N132" i="1" s="1"/>
  <c r="F132" i="1"/>
  <c r="AK131" i="1"/>
  <c r="AL131" i="1" s="1"/>
  <c r="AG131" i="1"/>
  <c r="AF131" i="1"/>
  <c r="AB131" i="1"/>
  <c r="AA131" i="1"/>
  <c r="U131" i="1"/>
  <c r="V131" i="1" s="1"/>
  <c r="P131" i="1"/>
  <c r="Q131" i="1" s="1"/>
  <c r="N131" i="1"/>
  <c r="M131" i="1"/>
  <c r="F131" i="1"/>
  <c r="AK130" i="1"/>
  <c r="AL130" i="1" s="1"/>
  <c r="AG130" i="1"/>
  <c r="AF130" i="1"/>
  <c r="AA130" i="1"/>
  <c r="AB130" i="1" s="1"/>
  <c r="V130" i="1"/>
  <c r="U130" i="1"/>
  <c r="P130" i="1"/>
  <c r="Q130" i="1" s="1"/>
  <c r="N130" i="1"/>
  <c r="M130" i="1"/>
  <c r="AL129" i="1"/>
  <c r="AK129" i="1"/>
  <c r="AF129" i="1"/>
  <c r="AG129" i="1" s="1"/>
  <c r="AA129" i="1"/>
  <c r="AB129" i="1" s="1"/>
  <c r="U129" i="1"/>
  <c r="V129" i="1" s="1"/>
  <c r="Q129" i="1"/>
  <c r="P129" i="1"/>
  <c r="M129" i="1"/>
  <c r="N129" i="1" s="1"/>
  <c r="AM129" i="1" s="1"/>
  <c r="AN129" i="1" s="1"/>
  <c r="F129" i="1"/>
  <c r="AL128" i="1"/>
  <c r="AK128" i="1"/>
  <c r="AF128" i="1"/>
  <c r="AG128" i="1" s="1"/>
  <c r="AA128" i="1"/>
  <c r="AB128" i="1" s="1"/>
  <c r="V128" i="1"/>
  <c r="U128" i="1"/>
  <c r="Q128" i="1"/>
  <c r="P128" i="1"/>
  <c r="M128" i="1"/>
  <c r="N128" i="1" s="1"/>
  <c r="F128" i="1"/>
  <c r="AK127" i="1"/>
  <c r="AL127" i="1" s="1"/>
  <c r="AG127" i="1"/>
  <c r="AF127" i="1"/>
  <c r="AA127" i="1"/>
  <c r="AB127" i="1" s="1"/>
  <c r="U127" i="1"/>
  <c r="V127" i="1" s="1"/>
  <c r="AM127" i="1" s="1"/>
  <c r="AN127" i="1" s="1"/>
  <c r="P127" i="1"/>
  <c r="Q127" i="1" s="1"/>
  <c r="N127" i="1"/>
  <c r="M127" i="1"/>
  <c r="F127" i="1"/>
  <c r="AL126" i="1"/>
  <c r="AK126" i="1"/>
  <c r="AG126" i="1"/>
  <c r="AF126" i="1"/>
  <c r="AA126" i="1"/>
  <c r="AB126" i="1" s="1"/>
  <c r="U126" i="1"/>
  <c r="V126" i="1" s="1"/>
  <c r="Q126" i="1"/>
  <c r="AM126" i="1" s="1"/>
  <c r="AN126" i="1" s="1"/>
  <c r="P126" i="1"/>
  <c r="N126" i="1"/>
  <c r="M126" i="1"/>
  <c r="F126" i="1"/>
  <c r="AK125" i="1"/>
  <c r="AL125" i="1" s="1"/>
  <c r="AF125" i="1"/>
  <c r="AG125" i="1" s="1"/>
  <c r="AB125" i="1"/>
  <c r="AA125" i="1"/>
  <c r="V125" i="1"/>
  <c r="U125" i="1"/>
  <c r="P125" i="1"/>
  <c r="Q125" i="1" s="1"/>
  <c r="M125" i="1"/>
  <c r="N125" i="1" s="1"/>
  <c r="F125" i="1"/>
  <c r="AK124" i="1"/>
  <c r="AL124" i="1" s="1"/>
  <c r="AG124" i="1"/>
  <c r="AF124" i="1"/>
  <c r="AB124" i="1"/>
  <c r="AA124" i="1"/>
  <c r="U124" i="1"/>
  <c r="V124" i="1" s="1"/>
  <c r="Q124" i="1"/>
  <c r="P124" i="1"/>
  <c r="N124" i="1"/>
  <c r="AM124" i="1" s="1"/>
  <c r="AN124" i="1" s="1"/>
  <c r="M124" i="1"/>
  <c r="F124" i="1"/>
  <c r="AK123" i="1"/>
  <c r="AL123" i="1" s="1"/>
  <c r="AF123" i="1"/>
  <c r="AG123" i="1" s="1"/>
  <c r="AA123" i="1"/>
  <c r="AB123" i="1" s="1"/>
  <c r="V123" i="1"/>
  <c r="U123" i="1"/>
  <c r="P123" i="1"/>
  <c r="Q123" i="1" s="1"/>
  <c r="M123" i="1"/>
  <c r="N123" i="1" s="1"/>
  <c r="F123" i="1"/>
  <c r="AK122" i="1"/>
  <c r="AL122" i="1" s="1"/>
  <c r="AG122" i="1"/>
  <c r="AF122" i="1"/>
  <c r="AB122" i="1"/>
  <c r="AA122" i="1"/>
  <c r="V122" i="1"/>
  <c r="U122" i="1"/>
  <c r="P122" i="1"/>
  <c r="Q122" i="1" s="1"/>
  <c r="M122" i="1"/>
  <c r="N122" i="1" s="1"/>
  <c r="AM122" i="1" s="1"/>
  <c r="AN122" i="1" s="1"/>
  <c r="F122" i="1"/>
  <c r="AL121" i="1"/>
  <c r="AK121" i="1"/>
  <c r="AF121" i="1"/>
  <c r="AG121" i="1" s="1"/>
  <c r="AA121" i="1"/>
  <c r="AB121" i="1" s="1"/>
  <c r="U121" i="1"/>
  <c r="V121" i="1" s="1"/>
  <c r="Q121" i="1"/>
  <c r="P121" i="1"/>
  <c r="M121" i="1"/>
  <c r="N121" i="1" s="1"/>
  <c r="F121" i="1"/>
  <c r="AL120" i="1"/>
  <c r="AK120" i="1"/>
  <c r="AF120" i="1"/>
  <c r="AG120" i="1" s="1"/>
  <c r="AA120" i="1"/>
  <c r="AB120" i="1" s="1"/>
  <c r="V120" i="1"/>
  <c r="U120" i="1"/>
  <c r="Q120" i="1"/>
  <c r="P120" i="1"/>
  <c r="M120" i="1"/>
  <c r="N120" i="1" s="1"/>
  <c r="F120" i="1"/>
  <c r="AK119" i="1"/>
  <c r="AL119" i="1" s="1"/>
  <c r="AG119" i="1"/>
  <c r="AF119" i="1"/>
  <c r="AB119" i="1"/>
  <c r="AA119" i="1"/>
  <c r="V119" i="1"/>
  <c r="U119" i="1"/>
  <c r="P119" i="1"/>
  <c r="Q119" i="1" s="1"/>
  <c r="AM119" i="1" s="1"/>
  <c r="AN119" i="1" s="1"/>
  <c r="N119" i="1"/>
  <c r="M119" i="1"/>
  <c r="F119" i="1"/>
  <c r="AL118" i="1"/>
  <c r="AK118" i="1"/>
  <c r="AG118" i="1"/>
  <c r="AF118" i="1"/>
  <c r="AA118" i="1"/>
  <c r="AB118" i="1" s="1"/>
  <c r="V118" i="1"/>
  <c r="U118" i="1"/>
  <c r="Q118" i="1"/>
  <c r="AM118" i="1" s="1"/>
  <c r="AN118" i="1" s="1"/>
  <c r="P118" i="1"/>
  <c r="N118" i="1"/>
  <c r="M118" i="1"/>
  <c r="F118" i="1"/>
  <c r="AL117" i="1"/>
  <c r="AK117" i="1"/>
  <c r="AF117" i="1"/>
  <c r="AG117" i="1" s="1"/>
  <c r="AB117" i="1"/>
  <c r="AA117" i="1"/>
  <c r="U117" i="1"/>
  <c r="V117" i="1" s="1"/>
  <c r="P117" i="1"/>
  <c r="Q117" i="1" s="1"/>
  <c r="M117" i="1"/>
  <c r="N117" i="1" s="1"/>
  <c r="AL116" i="1"/>
  <c r="AK116" i="1"/>
  <c r="AF116" i="1"/>
  <c r="AG116" i="1" s="1"/>
  <c r="AA116" i="1"/>
  <c r="AB116" i="1" s="1"/>
  <c r="V116" i="1"/>
  <c r="U116" i="1"/>
  <c r="Q116" i="1"/>
  <c r="P116" i="1"/>
  <c r="M116" i="1"/>
  <c r="N116" i="1" s="1"/>
  <c r="F116" i="1"/>
  <c r="AK115" i="1"/>
  <c r="AL115" i="1" s="1"/>
  <c r="AF115" i="1"/>
  <c r="AG115" i="1" s="1"/>
  <c r="AB115" i="1"/>
  <c r="AA115" i="1"/>
  <c r="V115" i="1"/>
  <c r="U115" i="1"/>
  <c r="P115" i="1"/>
  <c r="Q115" i="1" s="1"/>
  <c r="M115" i="1"/>
  <c r="N115" i="1" s="1"/>
  <c r="F115" i="1"/>
  <c r="AL114" i="1"/>
  <c r="AK114" i="1"/>
  <c r="AF114" i="1"/>
  <c r="AG114" i="1" s="1"/>
  <c r="AA114" i="1"/>
  <c r="AB114" i="1" s="1"/>
  <c r="U114" i="1"/>
  <c r="V114" i="1" s="1"/>
  <c r="Q114" i="1"/>
  <c r="P114" i="1"/>
  <c r="N114" i="1"/>
  <c r="M114" i="1"/>
  <c r="F114" i="1"/>
  <c r="AL113" i="1"/>
  <c r="AK113" i="1"/>
  <c r="AF113" i="1"/>
  <c r="AG113" i="1" s="1"/>
  <c r="AB113" i="1"/>
  <c r="AA113" i="1"/>
  <c r="V113" i="1"/>
  <c r="U113" i="1"/>
  <c r="Q113" i="1"/>
  <c r="P113" i="1"/>
  <c r="M113" i="1"/>
  <c r="N113" i="1" s="1"/>
  <c r="AM113" i="1" s="1"/>
  <c r="AN113" i="1" s="1"/>
  <c r="F113" i="1"/>
  <c r="AK112" i="1"/>
  <c r="AL112" i="1" s="1"/>
  <c r="AG112" i="1"/>
  <c r="AF112" i="1"/>
  <c r="AA112" i="1"/>
  <c r="AB112" i="1" s="1"/>
  <c r="U112" i="1"/>
  <c r="V112" i="1" s="1"/>
  <c r="P112" i="1"/>
  <c r="Q112" i="1" s="1"/>
  <c r="N112" i="1"/>
  <c r="M112" i="1"/>
  <c r="F112" i="1"/>
  <c r="AL111" i="1"/>
  <c r="AM111" i="1" s="1"/>
  <c r="AN111" i="1" s="1"/>
  <c r="AK111" i="1"/>
  <c r="AG111" i="1"/>
  <c r="AF111" i="1"/>
  <c r="AA111" i="1"/>
  <c r="AB111" i="1" s="1"/>
  <c r="U111" i="1"/>
  <c r="V111" i="1" s="1"/>
  <c r="Q111" i="1"/>
  <c r="P111" i="1"/>
  <c r="N111" i="1"/>
  <c r="M111" i="1"/>
  <c r="F111" i="1"/>
  <c r="AK110" i="1"/>
  <c r="AL110" i="1" s="1"/>
  <c r="AF110" i="1"/>
  <c r="AG110" i="1" s="1"/>
  <c r="AA110" i="1"/>
  <c r="AB110" i="1" s="1"/>
  <c r="V110" i="1"/>
  <c r="U110" i="1"/>
  <c r="P110" i="1"/>
  <c r="Q110" i="1" s="1"/>
  <c r="M110" i="1"/>
  <c r="N110" i="1" s="1"/>
  <c r="AM110" i="1" s="1"/>
  <c r="AN110" i="1" s="1"/>
  <c r="F110" i="1"/>
  <c r="AL109" i="1"/>
  <c r="AK109" i="1"/>
  <c r="AG109" i="1"/>
  <c r="AF109" i="1"/>
  <c r="AB109" i="1"/>
  <c r="AA109" i="1"/>
  <c r="U109" i="1"/>
  <c r="V109" i="1" s="1"/>
  <c r="Q109" i="1"/>
  <c r="AM109" i="1" s="1"/>
  <c r="AN109" i="1" s="1"/>
  <c r="P109" i="1"/>
  <c r="N109" i="1"/>
  <c r="M109" i="1"/>
  <c r="F109" i="1"/>
  <c r="AK108" i="1"/>
  <c r="AL108" i="1" s="1"/>
  <c r="AF108" i="1"/>
  <c r="AG108" i="1" s="1"/>
  <c r="AA108" i="1"/>
  <c r="AB108" i="1" s="1"/>
  <c r="V108" i="1"/>
  <c r="U108" i="1"/>
  <c r="P108" i="1"/>
  <c r="Q108" i="1" s="1"/>
  <c r="M108" i="1"/>
  <c r="N108" i="1" s="1"/>
  <c r="F108" i="1"/>
  <c r="AK107" i="1"/>
  <c r="AL107" i="1" s="1"/>
  <c r="AG107" i="1"/>
  <c r="AF107" i="1"/>
  <c r="AB107" i="1"/>
  <c r="AA107" i="1"/>
  <c r="V107" i="1"/>
  <c r="U107" i="1"/>
  <c r="P107" i="1"/>
  <c r="Q107" i="1" s="1"/>
  <c r="N107" i="1"/>
  <c r="M107" i="1"/>
  <c r="AL106" i="1"/>
  <c r="AK106" i="1"/>
  <c r="AF106" i="1"/>
  <c r="AG106" i="1" s="1"/>
  <c r="AA106" i="1"/>
  <c r="AB106" i="1" s="1"/>
  <c r="V106" i="1"/>
  <c r="U106" i="1"/>
  <c r="Q106" i="1"/>
  <c r="P106" i="1"/>
  <c r="M106" i="1"/>
  <c r="N106" i="1" s="1"/>
  <c r="F106" i="1"/>
  <c r="AK105" i="1"/>
  <c r="AL105" i="1" s="1"/>
  <c r="AM105" i="1" s="1"/>
  <c r="AN105" i="1" s="1"/>
  <c r="AG105" i="1"/>
  <c r="AF105" i="1"/>
  <c r="AA105" i="1"/>
  <c r="AB105" i="1" s="1"/>
  <c r="U105" i="1"/>
  <c r="V105" i="1" s="1"/>
  <c r="P105" i="1"/>
  <c r="Q105" i="1" s="1"/>
  <c r="M105" i="1"/>
  <c r="N105" i="1" s="1"/>
  <c r="F105" i="1"/>
  <c r="AL104" i="1"/>
  <c r="AK104" i="1"/>
  <c r="AG104" i="1"/>
  <c r="AF104" i="1"/>
  <c r="AA104" i="1"/>
  <c r="AB104" i="1" s="1"/>
  <c r="V104" i="1"/>
  <c r="U104" i="1"/>
  <c r="Q104" i="1"/>
  <c r="AM104" i="1" s="1"/>
  <c r="AN104" i="1" s="1"/>
  <c r="P104" i="1"/>
  <c r="N104" i="1"/>
  <c r="M104" i="1"/>
  <c r="F104" i="1"/>
  <c r="AK103" i="1"/>
  <c r="AL103" i="1" s="1"/>
  <c r="AF103" i="1"/>
  <c r="AG103" i="1" s="1"/>
  <c r="AA103" i="1"/>
  <c r="AB103" i="1" s="1"/>
  <c r="U103" i="1"/>
  <c r="V103" i="1" s="1"/>
  <c r="Q103" i="1"/>
  <c r="P103" i="1"/>
  <c r="M103" i="1"/>
  <c r="N103" i="1" s="1"/>
  <c r="F103" i="1"/>
  <c r="AK102" i="1"/>
  <c r="AL102" i="1" s="1"/>
  <c r="AG102" i="1"/>
  <c r="AF102" i="1"/>
  <c r="AB102" i="1"/>
  <c r="AA102" i="1"/>
  <c r="U102" i="1"/>
  <c r="V102" i="1" s="1"/>
  <c r="P102" i="1"/>
  <c r="Q102" i="1" s="1"/>
  <c r="N102" i="1"/>
  <c r="M102" i="1"/>
  <c r="F102" i="1"/>
  <c r="AL101" i="1"/>
  <c r="AK101" i="1"/>
  <c r="AF101" i="1"/>
  <c r="AG101" i="1" s="1"/>
  <c r="AA101" i="1"/>
  <c r="AB101" i="1" s="1"/>
  <c r="U101" i="1"/>
  <c r="V101" i="1" s="1"/>
  <c r="P101" i="1"/>
  <c r="Q101" i="1" s="1"/>
  <c r="N101" i="1"/>
  <c r="M101" i="1"/>
  <c r="F101" i="1"/>
  <c r="AK100" i="1"/>
  <c r="AL100" i="1" s="1"/>
  <c r="AG100" i="1"/>
  <c r="AF100" i="1"/>
  <c r="AB100" i="1"/>
  <c r="AA100" i="1"/>
  <c r="V100" i="1"/>
  <c r="U100" i="1"/>
  <c r="P100" i="1"/>
  <c r="Q100" i="1" s="1"/>
  <c r="M100" i="1"/>
  <c r="N100" i="1" s="1"/>
  <c r="AM100" i="1" s="1"/>
  <c r="AN100" i="1" s="1"/>
  <c r="F100" i="1"/>
  <c r="AK99" i="1"/>
  <c r="AL99" i="1" s="1"/>
  <c r="AF99" i="1"/>
  <c r="AG99" i="1" s="1"/>
  <c r="AA99" i="1"/>
  <c r="AB99" i="1" s="1"/>
  <c r="U99" i="1"/>
  <c r="V99" i="1" s="1"/>
  <c r="P99" i="1"/>
  <c r="Q99" i="1" s="1"/>
  <c r="N99" i="1"/>
  <c r="AM99" i="1" s="1"/>
  <c r="AN99" i="1" s="1"/>
  <c r="M99" i="1"/>
  <c r="F99" i="1"/>
  <c r="AL98" i="1"/>
  <c r="AK98" i="1"/>
  <c r="AF98" i="1"/>
  <c r="AG98" i="1" s="1"/>
  <c r="AA98" i="1"/>
  <c r="AB98" i="1" s="1"/>
  <c r="V98" i="1"/>
  <c r="U98" i="1"/>
  <c r="Q98" i="1"/>
  <c r="P98" i="1"/>
  <c r="M98" i="1"/>
  <c r="N98" i="1" s="1"/>
  <c r="F98" i="1"/>
  <c r="AM97" i="1"/>
  <c r="AN97" i="1" s="1"/>
  <c r="AK97" i="1"/>
  <c r="AL97" i="1" s="1"/>
  <c r="AF97" i="1"/>
  <c r="AG97" i="1" s="1"/>
  <c r="AA97" i="1"/>
  <c r="AB97" i="1" s="1"/>
  <c r="U97" i="1"/>
  <c r="V97" i="1" s="1"/>
  <c r="P97" i="1"/>
  <c r="Q97" i="1" s="1"/>
  <c r="M97" i="1"/>
  <c r="N97" i="1" s="1"/>
  <c r="AK96" i="1"/>
  <c r="AL96" i="1" s="1"/>
  <c r="AF96" i="1"/>
  <c r="AG96" i="1" s="1"/>
  <c r="AA96" i="1"/>
  <c r="AB96" i="1" s="1"/>
  <c r="V96" i="1"/>
  <c r="U96" i="1"/>
  <c r="Q96" i="1"/>
  <c r="P96" i="1"/>
  <c r="M96" i="1"/>
  <c r="N96" i="1" s="1"/>
  <c r="F96" i="1"/>
  <c r="AK95" i="1"/>
  <c r="AL95" i="1" s="1"/>
  <c r="AG95" i="1"/>
  <c r="AF95" i="1"/>
  <c r="AB95" i="1"/>
  <c r="AA95" i="1"/>
  <c r="U95" i="1"/>
  <c r="V95" i="1" s="1"/>
  <c r="P95" i="1"/>
  <c r="Q95" i="1" s="1"/>
  <c r="N95" i="1"/>
  <c r="M95" i="1"/>
  <c r="F95" i="1"/>
  <c r="AK94" i="1"/>
  <c r="AL94" i="1" s="1"/>
  <c r="AF94" i="1"/>
  <c r="AG94" i="1" s="1"/>
  <c r="AA94" i="1"/>
  <c r="AB94" i="1" s="1"/>
  <c r="V94" i="1"/>
  <c r="U94" i="1"/>
  <c r="Q94" i="1"/>
  <c r="P94" i="1"/>
  <c r="M94" i="1"/>
  <c r="N94" i="1" s="1"/>
  <c r="F94" i="1"/>
  <c r="AK93" i="1"/>
  <c r="AL93" i="1" s="1"/>
  <c r="AG93" i="1"/>
  <c r="AF93" i="1"/>
  <c r="AB93" i="1"/>
  <c r="AA93" i="1"/>
  <c r="V93" i="1"/>
  <c r="U93" i="1"/>
  <c r="P93" i="1"/>
  <c r="Q93" i="1" s="1"/>
  <c r="M93" i="1"/>
  <c r="N93" i="1" s="1"/>
  <c r="AM93" i="1" s="1"/>
  <c r="AN93" i="1" s="1"/>
  <c r="F93" i="1"/>
  <c r="AL92" i="1"/>
  <c r="AK92" i="1"/>
  <c r="AF92" i="1"/>
  <c r="AG92" i="1" s="1"/>
  <c r="AA92" i="1"/>
  <c r="AB92" i="1" s="1"/>
  <c r="U92" i="1"/>
  <c r="V92" i="1" s="1"/>
  <c r="Q92" i="1"/>
  <c r="P92" i="1"/>
  <c r="M92" i="1"/>
  <c r="N92" i="1" s="1"/>
  <c r="F92" i="1"/>
  <c r="AL91" i="1"/>
  <c r="AK91" i="1"/>
  <c r="AF91" i="1"/>
  <c r="AG91" i="1" s="1"/>
  <c r="AA91" i="1"/>
  <c r="AB91" i="1" s="1"/>
  <c r="V91" i="1"/>
  <c r="U91" i="1"/>
  <c r="Q91" i="1"/>
  <c r="P91" i="1"/>
  <c r="M91" i="1"/>
  <c r="N91" i="1" s="1"/>
  <c r="F91" i="1"/>
  <c r="AK90" i="1"/>
  <c r="AL90" i="1" s="1"/>
  <c r="AF90" i="1"/>
  <c r="AG90" i="1" s="1"/>
  <c r="AA90" i="1"/>
  <c r="AB90" i="1" s="1"/>
  <c r="V90" i="1"/>
  <c r="U90" i="1"/>
  <c r="P90" i="1"/>
  <c r="Q90" i="1" s="1"/>
  <c r="M90" i="1"/>
  <c r="N90" i="1" s="1"/>
  <c r="F90" i="1"/>
  <c r="AL89" i="1"/>
  <c r="AM89" i="1" s="1"/>
  <c r="AN89" i="1" s="1"/>
  <c r="AK89" i="1"/>
  <c r="AG89" i="1"/>
  <c r="AF89" i="1"/>
  <c r="AA89" i="1"/>
  <c r="AB89" i="1" s="1"/>
  <c r="U89" i="1"/>
  <c r="V89" i="1" s="1"/>
  <c r="Q89" i="1"/>
  <c r="P89" i="1"/>
  <c r="N89" i="1"/>
  <c r="M89" i="1"/>
  <c r="F89" i="1"/>
  <c r="AK88" i="1"/>
  <c r="AL88" i="1" s="1"/>
  <c r="AF88" i="1"/>
  <c r="AG88" i="1" s="1"/>
  <c r="AA88" i="1"/>
  <c r="AB88" i="1" s="1"/>
  <c r="U88" i="1"/>
  <c r="V88" i="1" s="1"/>
  <c r="P88" i="1"/>
  <c r="Q88" i="1" s="1"/>
  <c r="M88" i="1"/>
  <c r="N88" i="1" s="1"/>
  <c r="F88" i="1"/>
  <c r="AL87" i="1"/>
  <c r="AK87" i="1"/>
  <c r="AG87" i="1"/>
  <c r="AF87" i="1"/>
  <c r="AB87" i="1"/>
  <c r="AA87" i="1"/>
  <c r="U87" i="1"/>
  <c r="V87" i="1" s="1"/>
  <c r="Q87" i="1"/>
  <c r="AM87" i="1" s="1"/>
  <c r="AN87" i="1" s="1"/>
  <c r="P87" i="1"/>
  <c r="N87" i="1"/>
  <c r="M87" i="1"/>
  <c r="F87" i="1"/>
  <c r="AK86" i="1"/>
  <c r="AL86" i="1" s="1"/>
  <c r="AG86" i="1"/>
  <c r="AF86" i="1"/>
  <c r="AA86" i="1"/>
  <c r="AB86" i="1" s="1"/>
  <c r="V86" i="1"/>
  <c r="U86" i="1"/>
  <c r="P86" i="1"/>
  <c r="Q86" i="1" s="1"/>
  <c r="M86" i="1"/>
  <c r="N86" i="1" s="1"/>
  <c r="AM86" i="1" s="1"/>
  <c r="AN86" i="1" s="1"/>
  <c r="F86" i="1"/>
  <c r="AK85" i="1"/>
  <c r="AL85" i="1" s="1"/>
  <c r="AF85" i="1"/>
  <c r="AG85" i="1" s="1"/>
  <c r="AB85" i="1"/>
  <c r="AA85" i="1"/>
  <c r="V85" i="1"/>
  <c r="U85" i="1"/>
  <c r="P85" i="1"/>
  <c r="Q85" i="1" s="1"/>
  <c r="M85" i="1"/>
  <c r="N85" i="1" s="1"/>
  <c r="AM85" i="1" s="1"/>
  <c r="AN85" i="1" s="1"/>
  <c r="F85" i="1"/>
  <c r="AL84" i="1"/>
  <c r="AK84" i="1"/>
  <c r="AG84" i="1"/>
  <c r="AF84" i="1"/>
  <c r="AA84" i="1"/>
  <c r="AB84" i="1" s="1"/>
  <c r="U84" i="1"/>
  <c r="V84" i="1" s="1"/>
  <c r="P84" i="1"/>
  <c r="Q84" i="1" s="1"/>
  <c r="N84" i="1"/>
  <c r="M84" i="1"/>
  <c r="F84" i="1"/>
  <c r="AL83" i="1"/>
  <c r="AK83" i="1"/>
  <c r="AF83" i="1"/>
  <c r="AG83" i="1" s="1"/>
  <c r="AA83" i="1"/>
  <c r="AB83" i="1" s="1"/>
  <c r="V83" i="1"/>
  <c r="U83" i="1"/>
  <c r="Q83" i="1"/>
  <c r="P83" i="1"/>
  <c r="M83" i="1"/>
  <c r="N83" i="1" s="1"/>
  <c r="F83" i="1"/>
  <c r="AK82" i="1"/>
  <c r="AL82" i="1" s="1"/>
  <c r="AF82" i="1"/>
  <c r="AG82" i="1" s="1"/>
  <c r="AM82" i="1" s="1"/>
  <c r="AN82" i="1" s="1"/>
  <c r="AB82" i="1"/>
  <c r="AA82" i="1"/>
  <c r="U82" i="1"/>
  <c r="V82" i="1" s="1"/>
  <c r="P82" i="1"/>
  <c r="Q82" i="1" s="1"/>
  <c r="M82" i="1"/>
  <c r="N82" i="1" s="1"/>
  <c r="F82" i="1"/>
  <c r="AL81" i="1"/>
  <c r="AK81" i="1"/>
  <c r="AG81" i="1"/>
  <c r="AF81" i="1"/>
  <c r="AA81" i="1"/>
  <c r="AB81" i="1" s="1"/>
  <c r="U81" i="1"/>
  <c r="V81" i="1" s="1"/>
  <c r="Q81" i="1"/>
  <c r="P81" i="1"/>
  <c r="N81" i="1"/>
  <c r="M81" i="1"/>
  <c r="F81" i="1"/>
  <c r="AL80" i="1"/>
  <c r="AK80" i="1"/>
  <c r="AF80" i="1"/>
  <c r="AG80" i="1" s="1"/>
  <c r="AA80" i="1"/>
  <c r="AB80" i="1" s="1"/>
  <c r="U80" i="1"/>
  <c r="V80" i="1" s="1"/>
  <c r="P80" i="1"/>
  <c r="Q80" i="1" s="1"/>
  <c r="M80" i="1"/>
  <c r="N80" i="1" s="1"/>
  <c r="AM80" i="1" s="1"/>
  <c r="AN80" i="1" s="1"/>
  <c r="F80" i="1"/>
  <c r="AK79" i="1"/>
  <c r="AL79" i="1" s="1"/>
  <c r="AG79" i="1"/>
  <c r="AF79" i="1"/>
  <c r="AB79" i="1"/>
  <c r="AA79" i="1"/>
  <c r="U79" i="1"/>
  <c r="V79" i="1" s="1"/>
  <c r="P79" i="1"/>
  <c r="Q79" i="1" s="1"/>
  <c r="N79" i="1"/>
  <c r="M79" i="1"/>
  <c r="F79" i="1"/>
  <c r="AL78" i="1"/>
  <c r="AK78" i="1"/>
  <c r="AG78" i="1"/>
  <c r="AF78" i="1"/>
  <c r="AA78" i="1"/>
  <c r="AB78" i="1" s="1"/>
  <c r="U78" i="1"/>
  <c r="V78" i="1" s="1"/>
  <c r="P78" i="1"/>
  <c r="Q78" i="1" s="1"/>
  <c r="N78" i="1"/>
  <c r="AM78" i="1" s="1"/>
  <c r="AN78" i="1" s="1"/>
  <c r="M78" i="1"/>
  <c r="F78" i="1"/>
  <c r="AK77" i="1"/>
  <c r="AL77" i="1" s="1"/>
  <c r="AF77" i="1"/>
  <c r="AG77" i="1" s="1"/>
  <c r="AB77" i="1"/>
  <c r="AA77" i="1"/>
  <c r="V77" i="1"/>
  <c r="U77" i="1"/>
  <c r="P77" i="1"/>
  <c r="Q77" i="1" s="1"/>
  <c r="M77" i="1"/>
  <c r="N77" i="1" s="1"/>
  <c r="F77" i="1"/>
  <c r="AK76" i="1"/>
  <c r="AL76" i="1" s="1"/>
  <c r="AG76" i="1"/>
  <c r="AF76" i="1"/>
  <c r="AA76" i="1"/>
  <c r="AB76" i="1" s="1"/>
  <c r="U76" i="1"/>
  <c r="V76" i="1" s="1"/>
  <c r="P76" i="1"/>
  <c r="Q76" i="1" s="1"/>
  <c r="M76" i="1"/>
  <c r="N76" i="1" s="1"/>
  <c r="AM76" i="1" s="1"/>
  <c r="AN76" i="1" s="1"/>
  <c r="F76" i="1"/>
  <c r="AL75" i="1"/>
  <c r="AK75" i="1"/>
  <c r="AF75" i="1"/>
  <c r="AG75" i="1" s="1"/>
  <c r="AA75" i="1"/>
  <c r="AB75" i="1" s="1"/>
  <c r="V75" i="1"/>
  <c r="U75" i="1"/>
  <c r="Q75" i="1"/>
  <c r="P75" i="1"/>
  <c r="M75" i="1"/>
  <c r="N75" i="1" s="1"/>
  <c r="F75" i="1"/>
  <c r="AM74" i="1"/>
  <c r="AN74" i="1" s="1"/>
  <c r="AK74" i="1"/>
  <c r="AL74" i="1" s="1"/>
  <c r="AF74" i="1"/>
  <c r="AG74" i="1" s="1"/>
  <c r="AB74" i="1"/>
  <c r="AA74" i="1"/>
  <c r="U74" i="1"/>
  <c r="V74" i="1" s="1"/>
  <c r="P74" i="1"/>
  <c r="Q74" i="1" s="1"/>
  <c r="M74" i="1"/>
  <c r="N74" i="1" s="1"/>
  <c r="F74" i="1"/>
  <c r="AK73" i="1"/>
  <c r="AL73" i="1" s="1"/>
  <c r="AG73" i="1"/>
  <c r="AF73" i="1"/>
  <c r="AA73" i="1"/>
  <c r="AB73" i="1" s="1"/>
  <c r="V73" i="1"/>
  <c r="U73" i="1"/>
  <c r="P73" i="1"/>
  <c r="Q73" i="1" s="1"/>
  <c r="N73" i="1"/>
  <c r="M73" i="1"/>
  <c r="F73" i="1"/>
  <c r="AL72" i="1"/>
  <c r="AK72" i="1"/>
  <c r="AF72" i="1"/>
  <c r="AG72" i="1" s="1"/>
  <c r="AA72" i="1"/>
  <c r="AB72" i="1" s="1"/>
  <c r="U72" i="1"/>
  <c r="V72" i="1" s="1"/>
  <c r="Q72" i="1"/>
  <c r="P72" i="1"/>
  <c r="M72" i="1"/>
  <c r="N72" i="1" s="1"/>
  <c r="F72" i="1"/>
  <c r="AL71" i="1"/>
  <c r="AK71" i="1"/>
  <c r="AF71" i="1"/>
  <c r="AG71" i="1" s="1"/>
  <c r="AA71" i="1"/>
  <c r="AB71" i="1" s="1"/>
  <c r="U71" i="1"/>
  <c r="V71" i="1" s="1"/>
  <c r="Q71" i="1"/>
  <c r="P71" i="1"/>
  <c r="M71" i="1"/>
  <c r="N71" i="1" s="1"/>
  <c r="F71" i="1"/>
  <c r="AK70" i="1"/>
  <c r="AL70" i="1" s="1"/>
  <c r="AG70" i="1"/>
  <c r="AF70" i="1"/>
  <c r="AA70" i="1"/>
  <c r="AB70" i="1" s="1"/>
  <c r="U70" i="1"/>
  <c r="V70" i="1" s="1"/>
  <c r="P70" i="1"/>
  <c r="Q70" i="1" s="1"/>
  <c r="N70" i="1"/>
  <c r="M70" i="1"/>
  <c r="F70" i="1"/>
  <c r="AL69" i="1"/>
  <c r="AK69" i="1"/>
  <c r="AG69" i="1"/>
  <c r="AF69" i="1"/>
  <c r="AA69" i="1"/>
  <c r="AB69" i="1" s="1"/>
  <c r="U69" i="1"/>
  <c r="V69" i="1" s="1"/>
  <c r="P69" i="1"/>
  <c r="Q69" i="1" s="1"/>
  <c r="N69" i="1"/>
  <c r="M69" i="1"/>
  <c r="F69" i="1"/>
  <c r="AK68" i="1"/>
  <c r="AL68" i="1" s="1"/>
  <c r="AF68" i="1"/>
  <c r="AG68" i="1" s="1"/>
  <c r="AB68" i="1"/>
  <c r="AA68" i="1"/>
  <c r="U68" i="1"/>
  <c r="V68" i="1" s="1"/>
  <c r="P68" i="1"/>
  <c r="Q68" i="1" s="1"/>
  <c r="M68" i="1"/>
  <c r="N68" i="1" s="1"/>
  <c r="F68" i="1"/>
  <c r="AK67" i="1"/>
  <c r="AL67" i="1" s="1"/>
  <c r="AF67" i="1"/>
  <c r="AG67" i="1" s="1"/>
  <c r="AB67" i="1"/>
  <c r="AA67" i="1"/>
  <c r="U67" i="1"/>
  <c r="V67" i="1" s="1"/>
  <c r="P67" i="1"/>
  <c r="Q67" i="1" s="1"/>
  <c r="M67" i="1"/>
  <c r="N67" i="1" s="1"/>
  <c r="F67" i="1"/>
  <c r="AK66" i="1"/>
  <c r="AL66" i="1" s="1"/>
  <c r="AF66" i="1"/>
  <c r="AG66" i="1" s="1"/>
  <c r="AA66" i="1"/>
  <c r="AB66" i="1" s="1"/>
  <c r="V66" i="1"/>
  <c r="U66" i="1"/>
  <c r="P66" i="1"/>
  <c r="Q66" i="1" s="1"/>
  <c r="M66" i="1"/>
  <c r="N66" i="1" s="1"/>
  <c r="F66" i="1"/>
  <c r="AK65" i="1"/>
  <c r="AL65" i="1" s="1"/>
  <c r="AF65" i="1"/>
  <c r="AG65" i="1" s="1"/>
  <c r="AA65" i="1"/>
  <c r="AB65" i="1" s="1"/>
  <c r="V65" i="1"/>
  <c r="U65" i="1"/>
  <c r="P65" i="1"/>
  <c r="Q65" i="1" s="1"/>
  <c r="M65" i="1"/>
  <c r="N65" i="1" s="1"/>
  <c r="F65" i="1"/>
  <c r="AL64" i="1"/>
  <c r="AK64" i="1"/>
  <c r="AF64" i="1"/>
  <c r="AG64" i="1" s="1"/>
  <c r="AA64" i="1"/>
  <c r="AB64" i="1" s="1"/>
  <c r="V64" i="1"/>
  <c r="U64" i="1"/>
  <c r="Q64" i="1"/>
  <c r="P64" i="1"/>
  <c r="M64" i="1"/>
  <c r="N64" i="1" s="1"/>
  <c r="AM64" i="1" s="1"/>
  <c r="AN64" i="1" s="1"/>
  <c r="F64" i="1"/>
  <c r="AL63" i="1"/>
  <c r="AK63" i="1"/>
  <c r="AF63" i="1"/>
  <c r="AG63" i="1" s="1"/>
  <c r="AA63" i="1"/>
  <c r="AB63" i="1" s="1"/>
  <c r="U63" i="1"/>
  <c r="V63" i="1" s="1"/>
  <c r="AM63" i="1" s="1"/>
  <c r="AN63" i="1" s="1"/>
  <c r="Q63" i="1"/>
  <c r="P63" i="1"/>
  <c r="M63" i="1"/>
  <c r="N63" i="1" s="1"/>
  <c r="AK62" i="1"/>
  <c r="AL62" i="1" s="1"/>
  <c r="AG62" i="1"/>
  <c r="AF62" i="1"/>
  <c r="AA62" i="1"/>
  <c r="AB62" i="1" s="1"/>
  <c r="U62" i="1"/>
  <c r="V62" i="1" s="1"/>
  <c r="Q62" i="1"/>
  <c r="P62" i="1"/>
  <c r="N62" i="1"/>
  <c r="M62" i="1"/>
  <c r="F62" i="1"/>
  <c r="AK61" i="1"/>
  <c r="AL61" i="1" s="1"/>
  <c r="AF61" i="1"/>
  <c r="AG61" i="1" s="1"/>
  <c r="AB61" i="1"/>
  <c r="AA61" i="1"/>
  <c r="U61" i="1"/>
  <c r="V61" i="1" s="1"/>
  <c r="P61" i="1"/>
  <c r="Q61" i="1" s="1"/>
  <c r="M61" i="1"/>
  <c r="N61" i="1" s="1"/>
  <c r="AM61" i="1" s="1"/>
  <c r="AN61" i="1" s="1"/>
  <c r="F61" i="1"/>
  <c r="AK60" i="1"/>
  <c r="AL60" i="1" s="1"/>
  <c r="AG60" i="1"/>
  <c r="AF60" i="1"/>
  <c r="AB60" i="1"/>
  <c r="AA60" i="1"/>
  <c r="U60" i="1"/>
  <c r="V60" i="1" s="1"/>
  <c r="P60" i="1"/>
  <c r="Q60" i="1" s="1"/>
  <c r="M60" i="1"/>
  <c r="N60" i="1" s="1"/>
  <c r="AM60" i="1" s="1"/>
  <c r="AN60" i="1" s="1"/>
  <c r="F60" i="1"/>
  <c r="AK59" i="1"/>
  <c r="AL59" i="1" s="1"/>
  <c r="AF59" i="1"/>
  <c r="AG59" i="1" s="1"/>
  <c r="AA59" i="1"/>
  <c r="AB59" i="1" s="1"/>
  <c r="V59" i="1"/>
  <c r="U59" i="1"/>
  <c r="P59" i="1"/>
  <c r="Q59" i="1" s="1"/>
  <c r="M59" i="1"/>
  <c r="N59" i="1" s="1"/>
  <c r="F59" i="1"/>
  <c r="AK58" i="1"/>
  <c r="AL58" i="1" s="1"/>
  <c r="AF58" i="1"/>
  <c r="AG58" i="1" s="1"/>
  <c r="AA58" i="1"/>
  <c r="AB58" i="1" s="1"/>
  <c r="V58" i="1"/>
  <c r="U58" i="1"/>
  <c r="P58" i="1"/>
  <c r="Q58" i="1" s="1"/>
  <c r="M58" i="1"/>
  <c r="N58" i="1" s="1"/>
  <c r="F58" i="1"/>
  <c r="AL57" i="1"/>
  <c r="AK57" i="1"/>
  <c r="AF57" i="1"/>
  <c r="AG57" i="1" s="1"/>
  <c r="AA57" i="1"/>
  <c r="AB57" i="1" s="1"/>
  <c r="U57" i="1"/>
  <c r="V57" i="1" s="1"/>
  <c r="Q57" i="1"/>
  <c r="P57" i="1"/>
  <c r="M57" i="1"/>
  <c r="N57" i="1" s="1"/>
  <c r="F57" i="1"/>
  <c r="AL56" i="1"/>
  <c r="AK56" i="1"/>
  <c r="AF56" i="1"/>
  <c r="AG56" i="1" s="1"/>
  <c r="AA56" i="1"/>
  <c r="AB56" i="1" s="1"/>
  <c r="U56" i="1"/>
  <c r="V56" i="1" s="1"/>
  <c r="Q56" i="1"/>
  <c r="P56" i="1"/>
  <c r="M56" i="1"/>
  <c r="N56" i="1" s="1"/>
  <c r="F56" i="1"/>
  <c r="AK55" i="1"/>
  <c r="AL55" i="1" s="1"/>
  <c r="AG55" i="1"/>
  <c r="AF55" i="1"/>
  <c r="AA55" i="1"/>
  <c r="AB55" i="1" s="1"/>
  <c r="U55" i="1"/>
  <c r="V55" i="1" s="1"/>
  <c r="P55" i="1"/>
  <c r="Q55" i="1" s="1"/>
  <c r="N55" i="1"/>
  <c r="M55" i="1"/>
  <c r="F55" i="1"/>
  <c r="AL54" i="1"/>
  <c r="AK54" i="1"/>
  <c r="AG54" i="1"/>
  <c r="AF54" i="1"/>
  <c r="AA54" i="1"/>
  <c r="AB54" i="1" s="1"/>
  <c r="U54" i="1"/>
  <c r="V54" i="1" s="1"/>
  <c r="P54" i="1"/>
  <c r="Q54" i="1" s="1"/>
  <c r="N54" i="1"/>
  <c r="M54" i="1"/>
  <c r="AK53" i="1"/>
  <c r="AL53" i="1" s="1"/>
  <c r="AF53" i="1"/>
  <c r="AG53" i="1" s="1"/>
  <c r="AA53" i="1"/>
  <c r="AB53" i="1" s="1"/>
  <c r="U53" i="1"/>
  <c r="V53" i="1" s="1"/>
  <c r="P53" i="1"/>
  <c r="Q53" i="1" s="1"/>
  <c r="N53" i="1"/>
  <c r="M53" i="1"/>
  <c r="F53" i="1"/>
  <c r="AK52" i="1"/>
  <c r="AL52" i="1" s="1"/>
  <c r="AF52" i="1"/>
  <c r="AG52" i="1" s="1"/>
  <c r="AA52" i="1"/>
  <c r="AB52" i="1" s="1"/>
  <c r="V52" i="1"/>
  <c r="U52" i="1"/>
  <c r="P52" i="1"/>
  <c r="Q52" i="1" s="1"/>
  <c r="M52" i="1"/>
  <c r="N52" i="1" s="1"/>
  <c r="F52" i="1"/>
  <c r="AK51" i="1"/>
  <c r="AL51" i="1" s="1"/>
  <c r="AF51" i="1"/>
  <c r="AG51" i="1" s="1"/>
  <c r="AA51" i="1"/>
  <c r="AB51" i="1" s="1"/>
  <c r="U51" i="1"/>
  <c r="V51" i="1" s="1"/>
  <c r="P51" i="1"/>
  <c r="Q51" i="1" s="1"/>
  <c r="M51" i="1"/>
  <c r="N51" i="1" s="1"/>
  <c r="AM51" i="1" s="1"/>
  <c r="AN51" i="1" s="1"/>
  <c r="F51" i="1"/>
  <c r="AL50" i="1"/>
  <c r="AK50" i="1"/>
  <c r="AF50" i="1"/>
  <c r="AG50" i="1" s="1"/>
  <c r="AA50" i="1"/>
  <c r="AB50" i="1" s="1"/>
  <c r="U50" i="1"/>
  <c r="V50" i="1" s="1"/>
  <c r="Q50" i="1"/>
  <c r="P50" i="1"/>
  <c r="M50" i="1"/>
  <c r="N50" i="1" s="1"/>
  <c r="AM50" i="1" s="1"/>
  <c r="AN50" i="1" s="1"/>
  <c r="F50" i="1"/>
  <c r="AK49" i="1"/>
  <c r="AL49" i="1" s="1"/>
  <c r="AF49" i="1"/>
  <c r="AG49" i="1" s="1"/>
  <c r="AA49" i="1"/>
  <c r="AB49" i="1" s="1"/>
  <c r="U49" i="1"/>
  <c r="V49" i="1" s="1"/>
  <c r="P49" i="1"/>
  <c r="Q49" i="1" s="1"/>
  <c r="M49" i="1"/>
  <c r="N49" i="1" s="1"/>
  <c r="F49" i="1"/>
  <c r="AK48" i="1"/>
  <c r="AL48" i="1" s="1"/>
  <c r="AG48" i="1"/>
  <c r="AF48" i="1"/>
  <c r="AA48" i="1"/>
  <c r="AB48" i="1" s="1"/>
  <c r="V48" i="1"/>
  <c r="U48" i="1"/>
  <c r="P48" i="1"/>
  <c r="Q48" i="1" s="1"/>
  <c r="N48" i="1"/>
  <c r="M48" i="1"/>
  <c r="F48" i="1"/>
  <c r="AL47" i="1"/>
  <c r="AK47" i="1"/>
  <c r="AF47" i="1"/>
  <c r="AG47" i="1" s="1"/>
  <c r="AA47" i="1"/>
  <c r="AB47" i="1" s="1"/>
  <c r="U47" i="1"/>
  <c r="V47" i="1" s="1"/>
  <c r="P47" i="1"/>
  <c r="Q47" i="1" s="1"/>
  <c r="N47" i="1"/>
  <c r="AM47" i="1" s="1"/>
  <c r="AN47" i="1" s="1"/>
  <c r="M47" i="1"/>
  <c r="F47" i="1"/>
  <c r="AK46" i="1"/>
  <c r="AL46" i="1" s="1"/>
  <c r="AF46" i="1"/>
  <c r="AG46" i="1" s="1"/>
  <c r="AB46" i="1"/>
  <c r="AA46" i="1"/>
  <c r="U46" i="1"/>
  <c r="V46" i="1" s="1"/>
  <c r="P46" i="1"/>
  <c r="Q46" i="1" s="1"/>
  <c r="M46" i="1"/>
  <c r="N46" i="1" s="1"/>
  <c r="AM46" i="1" s="1"/>
  <c r="AN46" i="1" s="1"/>
  <c r="F46" i="1"/>
  <c r="AK45" i="1"/>
  <c r="AL45" i="1" s="1"/>
  <c r="AG45" i="1"/>
  <c r="AF45" i="1"/>
  <c r="AA45" i="1"/>
  <c r="AB45" i="1" s="1"/>
  <c r="U45" i="1"/>
  <c r="V45" i="1" s="1"/>
  <c r="P45" i="1"/>
  <c r="Q45" i="1" s="1"/>
  <c r="M45" i="1"/>
  <c r="N45" i="1" s="1"/>
  <c r="AM45" i="1" s="1"/>
  <c r="AN45" i="1" s="1"/>
  <c r="F45" i="1"/>
  <c r="AK44" i="1"/>
  <c r="AL44" i="1" s="1"/>
  <c r="AF44" i="1"/>
  <c r="AG44" i="1" s="1"/>
  <c r="AA44" i="1"/>
  <c r="AB44" i="1" s="1"/>
  <c r="V44" i="1"/>
  <c r="U44" i="1"/>
  <c r="P44" i="1"/>
  <c r="Q44" i="1" s="1"/>
  <c r="M44" i="1"/>
  <c r="N44" i="1" s="1"/>
  <c r="AM44" i="1" s="1"/>
  <c r="AN44" i="1" s="1"/>
  <c r="F44" i="1"/>
  <c r="AK43" i="1"/>
  <c r="AL43" i="1" s="1"/>
  <c r="AF43" i="1"/>
  <c r="AG43" i="1" s="1"/>
  <c r="AB43" i="1"/>
  <c r="AA43" i="1"/>
  <c r="U43" i="1"/>
  <c r="V43" i="1" s="1"/>
  <c r="P43" i="1"/>
  <c r="Q43" i="1" s="1"/>
  <c r="M43" i="1"/>
  <c r="N43" i="1" s="1"/>
  <c r="AM43" i="1" s="1"/>
  <c r="AN43" i="1" s="1"/>
  <c r="F43" i="1"/>
  <c r="AL42" i="1"/>
  <c r="AK42" i="1"/>
  <c r="AF42" i="1"/>
  <c r="AG42" i="1" s="1"/>
  <c r="AA42" i="1"/>
  <c r="AB42" i="1" s="1"/>
  <c r="U42" i="1"/>
  <c r="V42" i="1" s="1"/>
  <c r="Q42" i="1"/>
  <c r="AM42" i="1" s="1"/>
  <c r="AN42" i="1" s="1"/>
  <c r="P42" i="1"/>
  <c r="M42" i="1"/>
  <c r="N42" i="1" s="1"/>
  <c r="F42" i="1"/>
  <c r="AK41" i="1"/>
  <c r="AL41" i="1" s="1"/>
  <c r="AF41" i="1"/>
  <c r="AG41" i="1" s="1"/>
  <c r="AA41" i="1"/>
  <c r="AB41" i="1" s="1"/>
  <c r="U41" i="1"/>
  <c r="V41" i="1" s="1"/>
  <c r="P41" i="1"/>
  <c r="Q41" i="1" s="1"/>
  <c r="M41" i="1"/>
  <c r="N41" i="1" s="1"/>
  <c r="AM41" i="1" s="1"/>
  <c r="AN41" i="1" s="1"/>
  <c r="F41" i="1"/>
  <c r="AK40" i="1"/>
  <c r="AL40" i="1" s="1"/>
  <c r="AG40" i="1"/>
  <c r="AF40" i="1"/>
  <c r="AA40" i="1"/>
  <c r="AB40" i="1" s="1"/>
  <c r="V40" i="1"/>
  <c r="U40" i="1"/>
  <c r="P40" i="1"/>
  <c r="Q40" i="1" s="1"/>
  <c r="N40" i="1"/>
  <c r="M40" i="1"/>
  <c r="F40" i="1"/>
  <c r="AL39" i="1"/>
  <c r="AK39" i="1"/>
  <c r="AF39" i="1"/>
  <c r="AG39" i="1" s="1"/>
  <c r="AA39" i="1"/>
  <c r="AB39" i="1" s="1"/>
  <c r="U39" i="1"/>
  <c r="V39" i="1" s="1"/>
  <c r="P39" i="1"/>
  <c r="Q39" i="1" s="1"/>
  <c r="N39" i="1"/>
  <c r="M39" i="1"/>
  <c r="F39" i="1"/>
  <c r="AK38" i="1"/>
  <c r="AL38" i="1" s="1"/>
  <c r="AF38" i="1"/>
  <c r="AG38" i="1" s="1"/>
  <c r="AB38" i="1"/>
  <c r="AA38" i="1"/>
  <c r="U38" i="1"/>
  <c r="V38" i="1" s="1"/>
  <c r="P38" i="1"/>
  <c r="Q38" i="1" s="1"/>
  <c r="M38" i="1"/>
  <c r="N38" i="1" s="1"/>
  <c r="F38" i="1"/>
  <c r="AK37" i="1"/>
  <c r="AL37" i="1" s="1"/>
  <c r="AG37" i="1"/>
  <c r="AF37" i="1"/>
  <c r="AA37" i="1"/>
  <c r="AB37" i="1" s="1"/>
  <c r="U37" i="1"/>
  <c r="V37" i="1" s="1"/>
  <c r="P37" i="1"/>
  <c r="Q37" i="1" s="1"/>
  <c r="M37" i="1"/>
  <c r="N37" i="1" s="1"/>
  <c r="F37" i="1"/>
  <c r="AK36" i="1"/>
  <c r="AL36" i="1" s="1"/>
  <c r="AF36" i="1"/>
  <c r="AG36" i="1" s="1"/>
  <c r="AA36" i="1"/>
  <c r="AB36" i="1" s="1"/>
  <c r="V36" i="1"/>
  <c r="U36" i="1"/>
  <c r="P36" i="1"/>
  <c r="Q36" i="1" s="1"/>
  <c r="M36" i="1"/>
  <c r="N36" i="1" s="1"/>
  <c r="F36" i="1"/>
  <c r="AK35" i="1"/>
  <c r="AL35" i="1" s="1"/>
  <c r="AF35" i="1"/>
  <c r="AG35" i="1" s="1"/>
  <c r="AB35" i="1"/>
  <c r="AA35" i="1"/>
  <c r="U35" i="1"/>
  <c r="V35" i="1" s="1"/>
  <c r="P35" i="1"/>
  <c r="Q35" i="1" s="1"/>
  <c r="M35" i="1"/>
  <c r="N35" i="1" s="1"/>
  <c r="AM35" i="1" s="1"/>
  <c r="AN35" i="1" s="1"/>
  <c r="F35" i="1"/>
  <c r="AL34" i="1"/>
  <c r="AK34" i="1"/>
  <c r="AF34" i="1"/>
  <c r="AG34" i="1" s="1"/>
  <c r="AA34" i="1"/>
  <c r="AB34" i="1" s="1"/>
  <c r="U34" i="1"/>
  <c r="V34" i="1" s="1"/>
  <c r="Q34" i="1"/>
  <c r="P34" i="1"/>
  <c r="M34" i="1"/>
  <c r="N34" i="1" s="1"/>
  <c r="F34" i="1"/>
  <c r="AK33" i="1"/>
  <c r="AL33" i="1" s="1"/>
  <c r="AF33" i="1"/>
  <c r="AG33" i="1" s="1"/>
  <c r="AA33" i="1"/>
  <c r="AB33" i="1" s="1"/>
  <c r="U33" i="1"/>
  <c r="V33" i="1" s="1"/>
  <c r="P33" i="1"/>
  <c r="Q33" i="1" s="1"/>
  <c r="M33" i="1"/>
  <c r="N33" i="1" s="1"/>
  <c r="F33" i="1"/>
  <c r="AK32" i="1"/>
  <c r="AL32" i="1" s="1"/>
  <c r="AG32" i="1"/>
  <c r="AF32" i="1"/>
  <c r="AA32" i="1"/>
  <c r="AB32" i="1" s="1"/>
  <c r="V32" i="1"/>
  <c r="U32" i="1"/>
  <c r="P32" i="1"/>
  <c r="Q32" i="1" s="1"/>
  <c r="N32" i="1"/>
  <c r="M32" i="1"/>
  <c r="F32" i="1"/>
  <c r="AL31" i="1"/>
  <c r="AK31" i="1"/>
  <c r="AF31" i="1"/>
  <c r="AG31" i="1" s="1"/>
  <c r="AA31" i="1"/>
  <c r="AB31" i="1" s="1"/>
  <c r="U31" i="1"/>
  <c r="V31" i="1" s="1"/>
  <c r="P31" i="1"/>
  <c r="Q31" i="1" s="1"/>
  <c r="N31" i="1"/>
  <c r="AM31" i="1" s="1"/>
  <c r="AN31" i="1" s="1"/>
  <c r="M31" i="1"/>
  <c r="F31" i="1"/>
  <c r="AK30" i="1"/>
  <c r="AL30" i="1" s="1"/>
  <c r="AF30" i="1"/>
  <c r="AG30" i="1" s="1"/>
  <c r="AB30" i="1"/>
  <c r="AA30" i="1"/>
  <c r="U30" i="1"/>
  <c r="V30" i="1" s="1"/>
  <c r="P30" i="1"/>
  <c r="Q30" i="1" s="1"/>
  <c r="M30" i="1"/>
  <c r="N30" i="1" s="1"/>
  <c r="AK29" i="1"/>
  <c r="AL29" i="1" s="1"/>
  <c r="AG29" i="1"/>
  <c r="AF29" i="1"/>
  <c r="AA29" i="1"/>
  <c r="AB29" i="1" s="1"/>
  <c r="V29" i="1"/>
  <c r="U29" i="1"/>
  <c r="P29" i="1"/>
  <c r="Q29" i="1" s="1"/>
  <c r="M29" i="1"/>
  <c r="N29" i="1" s="1"/>
  <c r="AM29" i="1" s="1"/>
  <c r="AN29" i="1" s="1"/>
  <c r="F29" i="1"/>
  <c r="AK28" i="1"/>
  <c r="AL28" i="1" s="1"/>
  <c r="AF28" i="1"/>
  <c r="AG28" i="1" s="1"/>
  <c r="AA28" i="1"/>
  <c r="AB28" i="1" s="1"/>
  <c r="V28" i="1"/>
  <c r="U28" i="1"/>
  <c r="P28" i="1"/>
  <c r="Q28" i="1" s="1"/>
  <c r="M28" i="1"/>
  <c r="N28" i="1" s="1"/>
  <c r="AM28" i="1" s="1"/>
  <c r="AN28" i="1" s="1"/>
  <c r="AL27" i="1"/>
  <c r="AK27" i="1"/>
  <c r="AF27" i="1"/>
  <c r="AG27" i="1" s="1"/>
  <c r="AA27" i="1"/>
  <c r="AB27" i="1" s="1"/>
  <c r="U27" i="1"/>
  <c r="V27" i="1" s="1"/>
  <c r="P27" i="1"/>
  <c r="Q27" i="1" s="1"/>
  <c r="M27" i="1"/>
  <c r="N27" i="1" s="1"/>
  <c r="F27" i="1"/>
  <c r="AK26" i="1"/>
  <c r="AL26" i="1" s="1"/>
  <c r="AG26" i="1"/>
  <c r="AF26" i="1"/>
  <c r="AA26" i="1"/>
  <c r="AB26" i="1" s="1"/>
  <c r="U26" i="1"/>
  <c r="V26" i="1" s="1"/>
  <c r="P26" i="1"/>
  <c r="Q26" i="1" s="1"/>
  <c r="N26" i="1"/>
  <c r="M26" i="1"/>
  <c r="F26" i="1"/>
  <c r="AK25" i="1"/>
  <c r="AL25" i="1" s="1"/>
  <c r="AF25" i="1"/>
  <c r="AG25" i="1" s="1"/>
  <c r="AA25" i="1"/>
  <c r="AB25" i="1" s="1"/>
  <c r="V25" i="1"/>
  <c r="U25" i="1"/>
  <c r="P25" i="1"/>
  <c r="Q25" i="1" s="1"/>
  <c r="M25" i="1"/>
  <c r="N25" i="1" s="1"/>
  <c r="F25" i="1"/>
  <c r="AL24" i="1"/>
  <c r="AK24" i="1"/>
  <c r="AF24" i="1"/>
  <c r="AG24" i="1" s="1"/>
  <c r="AB24" i="1"/>
  <c r="AA24" i="1"/>
  <c r="U24" i="1"/>
  <c r="V24" i="1" s="1"/>
  <c r="P24" i="1"/>
  <c r="Q24" i="1" s="1"/>
  <c r="AM24" i="1" s="1"/>
  <c r="AN24" i="1" s="1"/>
  <c r="N24" i="1"/>
  <c r="M24" i="1"/>
  <c r="F24" i="1"/>
  <c r="AK23" i="1"/>
  <c r="AL23" i="1" s="1"/>
  <c r="AF23" i="1"/>
  <c r="AG23" i="1" s="1"/>
  <c r="AB23" i="1"/>
  <c r="AA23" i="1"/>
  <c r="U23" i="1"/>
  <c r="V23" i="1" s="1"/>
  <c r="P23" i="1"/>
  <c r="Q23" i="1" s="1"/>
  <c r="M23" i="1"/>
  <c r="N23" i="1" s="1"/>
  <c r="AM23" i="1" s="1"/>
  <c r="AN23" i="1" s="1"/>
  <c r="F23" i="1"/>
  <c r="AK22" i="1"/>
  <c r="AL22" i="1" s="1"/>
  <c r="AF22" i="1"/>
  <c r="AG22" i="1" s="1"/>
  <c r="AA22" i="1"/>
  <c r="AB22" i="1" s="1"/>
  <c r="V22" i="1"/>
  <c r="U22" i="1"/>
  <c r="P22" i="1"/>
  <c r="Q22" i="1" s="1"/>
  <c r="N22" i="1"/>
  <c r="M22" i="1"/>
  <c r="F22" i="1"/>
  <c r="AK21" i="1"/>
  <c r="AL21" i="1" s="1"/>
  <c r="AG21" i="1"/>
  <c r="AF21" i="1"/>
  <c r="AA21" i="1"/>
  <c r="AB21" i="1" s="1"/>
  <c r="U21" i="1"/>
  <c r="V21" i="1" s="1"/>
  <c r="P21" i="1"/>
  <c r="Q21" i="1" s="1"/>
  <c r="N21" i="1"/>
  <c r="M21" i="1"/>
  <c r="F21" i="1"/>
  <c r="AK20" i="1"/>
  <c r="AL20" i="1" s="1"/>
  <c r="AF20" i="1"/>
  <c r="AG20" i="1" s="1"/>
  <c r="AB20" i="1"/>
  <c r="AA20" i="1"/>
  <c r="U20" i="1"/>
  <c r="V20" i="1" s="1"/>
  <c r="P20" i="1"/>
  <c r="Q20" i="1" s="1"/>
  <c r="M20" i="1"/>
  <c r="N20" i="1" s="1"/>
  <c r="F20" i="1"/>
  <c r="AK19" i="1"/>
  <c r="AL19" i="1" s="1"/>
  <c r="AF19" i="1"/>
  <c r="AG19" i="1" s="1"/>
  <c r="AB19" i="1"/>
  <c r="AA19" i="1"/>
  <c r="U19" i="1"/>
  <c r="V19" i="1" s="1"/>
  <c r="P19" i="1"/>
  <c r="Q19" i="1" s="1"/>
  <c r="M19" i="1"/>
  <c r="N19" i="1" s="1"/>
  <c r="AK18" i="1"/>
  <c r="AL18" i="1" s="1"/>
  <c r="AF18" i="1"/>
  <c r="AG18" i="1" s="1"/>
  <c r="AA18" i="1"/>
  <c r="AB18" i="1" s="1"/>
  <c r="V18" i="1"/>
  <c r="U18" i="1"/>
  <c r="P18" i="1"/>
  <c r="Q18" i="1" s="1"/>
  <c r="M18" i="1"/>
  <c r="N18" i="1" s="1"/>
  <c r="F18" i="1"/>
  <c r="AL17" i="1"/>
  <c r="AK17" i="1"/>
  <c r="AF17" i="1"/>
  <c r="AG17" i="1" s="1"/>
  <c r="AA17" i="1"/>
  <c r="AB17" i="1" s="1"/>
  <c r="U17" i="1"/>
  <c r="V17" i="1" s="1"/>
  <c r="Q17" i="1"/>
  <c r="P17" i="1"/>
  <c r="M17" i="1"/>
  <c r="N17" i="1" s="1"/>
  <c r="F17" i="1"/>
  <c r="AL16" i="1"/>
  <c r="AK16" i="1"/>
  <c r="AF16" i="1"/>
  <c r="AG16" i="1" s="1"/>
  <c r="AA16" i="1"/>
  <c r="AB16" i="1" s="1"/>
  <c r="U16" i="1"/>
  <c r="V16" i="1" s="1"/>
  <c r="Q16" i="1"/>
  <c r="P16" i="1"/>
  <c r="M16" i="1"/>
  <c r="N16" i="1" s="1"/>
  <c r="F16" i="1"/>
  <c r="AK15" i="1"/>
  <c r="AL15" i="1" s="1"/>
  <c r="AG15" i="1"/>
  <c r="AF15" i="1"/>
  <c r="AA15" i="1"/>
  <c r="AB15" i="1" s="1"/>
  <c r="U15" i="1"/>
  <c r="V15" i="1" s="1"/>
  <c r="P15" i="1"/>
  <c r="Q15" i="1" s="1"/>
  <c r="N15" i="1"/>
  <c r="M15" i="1"/>
  <c r="F15" i="1"/>
  <c r="AK14" i="1"/>
  <c r="AL14" i="1" s="1"/>
  <c r="AG14" i="1"/>
  <c r="AF14" i="1"/>
  <c r="AA14" i="1"/>
  <c r="AB14" i="1" s="1"/>
  <c r="U14" i="1"/>
  <c r="V14" i="1" s="1"/>
  <c r="P14" i="1"/>
  <c r="Q14" i="1" s="1"/>
  <c r="N14" i="1"/>
  <c r="M14" i="1"/>
  <c r="F14" i="1"/>
  <c r="AK13" i="1"/>
  <c r="AL13" i="1" s="1"/>
  <c r="AF13" i="1"/>
  <c r="AG13" i="1" s="1"/>
  <c r="AB13" i="1"/>
  <c r="AA13" i="1"/>
  <c r="U13" i="1"/>
  <c r="V13" i="1" s="1"/>
  <c r="P13" i="1"/>
  <c r="Q13" i="1" s="1"/>
  <c r="M13" i="1"/>
  <c r="N13" i="1" s="1"/>
  <c r="F13" i="1"/>
  <c r="AK12" i="1"/>
  <c r="AL12" i="1" s="1"/>
  <c r="AF12" i="1"/>
  <c r="AG12" i="1" s="1"/>
  <c r="AB12" i="1"/>
  <c r="AA12" i="1"/>
  <c r="U12" i="1"/>
  <c r="V12" i="1" s="1"/>
  <c r="P12" i="1"/>
  <c r="Q12" i="1" s="1"/>
  <c r="M12" i="1"/>
  <c r="N12" i="1" s="1"/>
  <c r="F12" i="1"/>
  <c r="AK11" i="1"/>
  <c r="AL11" i="1" s="1"/>
  <c r="AF11" i="1"/>
  <c r="AG11" i="1" s="1"/>
  <c r="AA11" i="1"/>
  <c r="AB11" i="1" s="1"/>
  <c r="V11" i="1"/>
  <c r="U11" i="1"/>
  <c r="P11" i="1"/>
  <c r="Q11" i="1" s="1"/>
  <c r="M11" i="1"/>
  <c r="N11" i="1" s="1"/>
  <c r="F11" i="1"/>
  <c r="AK10" i="1"/>
  <c r="AL10" i="1" s="1"/>
  <c r="AF10" i="1"/>
  <c r="AG10" i="1" s="1"/>
  <c r="AA10" i="1"/>
  <c r="AB10" i="1" s="1"/>
  <c r="V10" i="1"/>
  <c r="U10" i="1"/>
  <c r="P10" i="1"/>
  <c r="Q10" i="1" s="1"/>
  <c r="M10" i="1"/>
  <c r="N10" i="1" s="1"/>
  <c r="F10" i="1"/>
  <c r="AL9" i="1"/>
  <c r="AK9" i="1"/>
  <c r="AF9" i="1"/>
  <c r="AG9" i="1" s="1"/>
  <c r="AA9" i="1"/>
  <c r="AB9" i="1" s="1"/>
  <c r="U9" i="1"/>
  <c r="V9" i="1" s="1"/>
  <c r="Q9" i="1"/>
  <c r="P9" i="1"/>
  <c r="M9" i="1"/>
  <c r="N9" i="1" s="1"/>
  <c r="AM9" i="1" s="1"/>
  <c r="AN9" i="1" s="1"/>
  <c r="F9" i="1"/>
  <c r="AL8" i="1"/>
  <c r="AK8" i="1"/>
  <c r="AF8" i="1"/>
  <c r="AG8" i="1" s="1"/>
  <c r="AA8" i="1"/>
  <c r="AB8" i="1" s="1"/>
  <c r="U8" i="1"/>
  <c r="V8" i="1" s="1"/>
  <c r="Q8" i="1"/>
  <c r="P8" i="1"/>
  <c r="M8" i="1"/>
  <c r="N8" i="1" s="1"/>
  <c r="AM8" i="1" s="1"/>
  <c r="AN8" i="1" s="1"/>
  <c r="F8" i="1"/>
  <c r="AJ3" i="1"/>
  <c r="AK3" i="1" s="1"/>
  <c r="AF3" i="1"/>
  <c r="AE3" i="1"/>
  <c r="Z3" i="1"/>
  <c r="AA3" i="1" s="1"/>
  <c r="U3" i="1"/>
  <c r="V3" i="1" s="1"/>
  <c r="P3" i="1"/>
  <c r="Q3" i="1" s="1"/>
  <c r="AL3" i="1" s="1"/>
  <c r="AM3" i="1" s="1"/>
  <c r="N3" i="1"/>
  <c r="M3" i="1"/>
  <c r="AM10" i="1" l="1"/>
  <c r="AN10" i="1" s="1"/>
  <c r="AM11" i="1"/>
  <c r="AN11" i="1" s="1"/>
  <c r="AM12" i="1"/>
  <c r="AN12" i="1" s="1"/>
  <c r="AM13" i="1"/>
  <c r="AN13" i="1" s="1"/>
  <c r="AM26" i="1"/>
  <c r="AN26" i="1" s="1"/>
  <c r="AM49" i="1"/>
  <c r="AN49" i="1" s="1"/>
  <c r="AM67" i="1"/>
  <c r="AN67" i="1" s="1"/>
  <c r="AM68" i="1"/>
  <c r="AN68" i="1" s="1"/>
  <c r="AM25" i="1"/>
  <c r="AN25" i="1" s="1"/>
  <c r="AM14" i="1"/>
  <c r="AN14" i="1" s="1"/>
  <c r="AO178" i="1" s="1"/>
  <c r="AM27" i="1"/>
  <c r="AN27" i="1" s="1"/>
  <c r="AM32" i="1"/>
  <c r="AN32" i="1" s="1"/>
  <c r="AM30" i="1"/>
  <c r="AN30" i="1" s="1"/>
  <c r="AM48" i="1"/>
  <c r="AN48" i="1" s="1"/>
  <c r="AM16" i="1"/>
  <c r="AN16" i="1" s="1"/>
  <c r="AM33" i="1"/>
  <c r="AN33" i="1" s="1"/>
  <c r="AM36" i="1"/>
  <c r="AN36" i="1" s="1"/>
  <c r="AM37" i="1"/>
  <c r="AN37" i="1" s="1"/>
  <c r="AM38" i="1"/>
  <c r="AN38" i="1" s="1"/>
  <c r="AM55" i="1"/>
  <c r="AN55" i="1" s="1"/>
  <c r="AM57" i="1"/>
  <c r="AN57" i="1" s="1"/>
  <c r="AM15" i="1"/>
  <c r="AN15" i="1" s="1"/>
  <c r="AM17" i="1"/>
  <c r="AN17" i="1" s="1"/>
  <c r="AM19" i="1"/>
  <c r="AN19" i="1" s="1"/>
  <c r="AM20" i="1"/>
  <c r="AN20" i="1" s="1"/>
  <c r="AM34" i="1"/>
  <c r="AN34" i="1" s="1"/>
  <c r="AM39" i="1"/>
  <c r="AN39" i="1" s="1"/>
  <c r="AM56" i="1"/>
  <c r="AN56" i="1" s="1"/>
  <c r="AM71" i="1"/>
  <c r="AN71" i="1" s="1"/>
  <c r="AM18" i="1"/>
  <c r="AN18" i="1" s="1"/>
  <c r="AM21" i="1"/>
  <c r="AN21" i="1" s="1"/>
  <c r="AM40" i="1"/>
  <c r="AN40" i="1" s="1"/>
  <c r="AM70" i="1"/>
  <c r="AN70" i="1" s="1"/>
  <c r="AM72" i="1"/>
  <c r="AN72" i="1" s="1"/>
  <c r="AM117" i="1"/>
  <c r="AN117" i="1" s="1"/>
  <c r="AM88" i="1"/>
  <c r="AN88" i="1" s="1"/>
  <c r="AM149" i="1"/>
  <c r="AN149" i="1" s="1"/>
  <c r="AM96" i="1"/>
  <c r="AN96" i="1" s="1"/>
  <c r="AM108" i="1"/>
  <c r="AN108" i="1" s="1"/>
  <c r="AM54" i="1"/>
  <c r="AN54" i="1" s="1"/>
  <c r="AM142" i="1"/>
  <c r="AN142" i="1" s="1"/>
  <c r="AM52" i="1"/>
  <c r="AN52" i="1" s="1"/>
  <c r="AM120" i="1"/>
  <c r="AN120" i="1" s="1"/>
  <c r="AM123" i="1"/>
  <c r="AN123" i="1" s="1"/>
  <c r="AM130" i="1"/>
  <c r="AN130" i="1" s="1"/>
  <c r="AM143" i="1"/>
  <c r="AN143" i="1" s="1"/>
  <c r="AM144" i="1"/>
  <c r="AN144" i="1" s="1"/>
  <c r="AM92" i="1"/>
  <c r="AN92" i="1" s="1"/>
  <c r="AM125" i="1"/>
  <c r="AN125" i="1" s="1"/>
  <c r="AM90" i="1"/>
  <c r="AN90" i="1" s="1"/>
  <c r="AM102" i="1"/>
  <c r="AN102" i="1" s="1"/>
  <c r="AM115" i="1"/>
  <c r="AN115" i="1" s="1"/>
  <c r="AM133" i="1"/>
  <c r="AN133" i="1" s="1"/>
  <c r="AM138" i="1"/>
  <c r="AN138" i="1" s="1"/>
  <c r="AM147" i="1"/>
  <c r="AN147" i="1" s="1"/>
  <c r="AM59" i="1"/>
  <c r="AN59" i="1" s="1"/>
  <c r="AM66" i="1"/>
  <c r="AN66" i="1" s="1"/>
  <c r="AM95" i="1"/>
  <c r="AN95" i="1" s="1"/>
  <c r="AM107" i="1"/>
  <c r="AN107" i="1" s="1"/>
  <c r="AM58" i="1"/>
  <c r="AN58" i="1" s="1"/>
  <c r="AM62" i="1"/>
  <c r="AN62" i="1" s="1"/>
  <c r="AM77" i="1"/>
  <c r="AN77" i="1" s="1"/>
  <c r="AM145" i="1"/>
  <c r="AN145" i="1" s="1"/>
  <c r="AM103" i="1"/>
  <c r="AN103" i="1" s="1"/>
  <c r="AM81" i="1"/>
  <c r="AN81" i="1" s="1"/>
  <c r="AM79" i="1"/>
  <c r="AN79" i="1" s="1"/>
  <c r="AM22" i="1"/>
  <c r="AN22" i="1" s="1"/>
  <c r="AM53" i="1"/>
  <c r="AN53" i="1" s="1"/>
  <c r="AM65" i="1"/>
  <c r="AN65" i="1" s="1"/>
  <c r="AM69" i="1"/>
  <c r="AN69" i="1" s="1"/>
  <c r="AM73" i="1"/>
  <c r="AN73" i="1" s="1"/>
  <c r="AM84" i="1"/>
  <c r="AN84" i="1" s="1"/>
  <c r="AM94" i="1"/>
  <c r="AN94" i="1" s="1"/>
  <c r="AM112" i="1"/>
  <c r="AN112" i="1" s="1"/>
  <c r="AM116" i="1"/>
  <c r="AN116" i="1" s="1"/>
  <c r="AM121" i="1"/>
  <c r="AN121" i="1" s="1"/>
  <c r="AM140" i="1"/>
  <c r="AN140" i="1" s="1"/>
  <c r="AM98" i="1"/>
  <c r="AN98" i="1" s="1"/>
  <c r="AM135" i="1"/>
  <c r="AN135" i="1" s="1"/>
  <c r="AM106" i="1"/>
  <c r="AN106" i="1" s="1"/>
  <c r="AM128" i="1"/>
  <c r="AN128" i="1" s="1"/>
  <c r="AM131" i="1"/>
  <c r="AN131" i="1" s="1"/>
  <c r="AM141" i="1"/>
  <c r="AN141" i="1" s="1"/>
  <c r="AM75" i="1"/>
  <c r="AN75" i="1" s="1"/>
  <c r="AM83" i="1"/>
  <c r="AN83" i="1" s="1"/>
  <c r="AM148" i="1"/>
  <c r="AN148" i="1" s="1"/>
  <c r="AM150" i="1"/>
  <c r="AN150" i="1" s="1"/>
  <c r="AM91" i="1"/>
  <c r="AN91" i="1" s="1"/>
  <c r="AM101" i="1"/>
  <c r="AN101" i="1" s="1"/>
  <c r="AM114" i="1"/>
  <c r="AN114" i="1" s="1"/>
  <c r="AM137" i="1"/>
  <c r="AN137" i="1" s="1"/>
  <c r="AO175" i="1" l="1"/>
  <c r="AO176" i="1"/>
  <c r="AO177" i="1"/>
  <c r="AO179" i="1" l="1"/>
</calcChain>
</file>

<file path=xl/sharedStrings.xml><?xml version="1.0" encoding="utf-8"?>
<sst xmlns="http://schemas.openxmlformats.org/spreadsheetml/2006/main" count="912" uniqueCount="349">
  <si>
    <t>REKAPITULASI PENILAIAN KLASIFIKASI BUMDESA KABUPATEN SUKOHARJO</t>
  </si>
  <si>
    <t>PROVINSI JAWA TENGAH TAHUN 2023</t>
  </si>
  <si>
    <t>NO</t>
  </si>
  <si>
    <t>KABUPATEN</t>
  </si>
  <si>
    <t>KECAMATAN</t>
  </si>
  <si>
    <t>idDESA</t>
  </si>
  <si>
    <t>DESA</t>
  </si>
  <si>
    <t>NAMA BUMDESA</t>
  </si>
  <si>
    <t>PENILAIAN/ KLASIFIKASI BUMDES</t>
  </si>
  <si>
    <t>1. KELEMBAGAAN
 Bobot = 20</t>
  </si>
  <si>
    <t>2. ATURAN / LEGALITAS
 Bobot = 10</t>
  </si>
  <si>
    <t>3. USAHA BUMDESA
 Bobot = 25</t>
  </si>
  <si>
    <t>4. ADMINISTRASI, PELAPORAN DAN PERTANGGUNGJAWABAN
 Bobot = 10</t>
  </si>
  <si>
    <t>5. PERMODALAN DAN ASET
 Bobot = 15</t>
  </si>
  <si>
    <t>6. DAMPAK BUMDESA TERHADAP MASYARAKAT DESA
 Bobot = 20</t>
  </si>
  <si>
    <t>JUMLAH
 SCORE</t>
  </si>
  <si>
    <t>JML</t>
  </si>
  <si>
    <t>SCORE</t>
  </si>
  <si>
    <t>SUKOHARJO</t>
  </si>
  <si>
    <t>Weru</t>
  </si>
  <si>
    <t>3311012001</t>
  </si>
  <si>
    <t>Grogol</t>
  </si>
  <si>
    <t>3311012002</t>
  </si>
  <si>
    <t>Karangtengah</t>
  </si>
  <si>
    <t>3311012003</t>
  </si>
  <si>
    <t>Karangwuni</t>
  </si>
  <si>
    <t>3311012004</t>
  </si>
  <si>
    <t>Krajan</t>
  </si>
  <si>
    <t>3311012005</t>
  </si>
  <si>
    <t>Jatingarang</t>
  </si>
  <si>
    <t>3311012006</t>
  </si>
  <si>
    <t>Karanganyar</t>
  </si>
  <si>
    <t>3311012007</t>
  </si>
  <si>
    <t>Alasombo</t>
  </si>
  <si>
    <t>3311012008</t>
  </si>
  <si>
    <t>Karangmojo</t>
  </si>
  <si>
    <t>3311012009</t>
  </si>
  <si>
    <t>3311012010</t>
  </si>
  <si>
    <t>Karakan</t>
  </si>
  <si>
    <t>3311012011</t>
  </si>
  <si>
    <t>Tegalsari</t>
  </si>
  <si>
    <t>3311012012</t>
  </si>
  <si>
    <t>Tawang</t>
  </si>
  <si>
    <t>BUMDes Tawang</t>
  </si>
  <si>
    <t>3311012013</t>
  </si>
  <si>
    <t>Ngreco</t>
  </si>
  <si>
    <t>Bulu</t>
  </si>
  <si>
    <t>3311022001</t>
  </si>
  <si>
    <t>Sanggang</t>
  </si>
  <si>
    <t>3311022002</t>
  </si>
  <si>
    <t>Kamal</t>
  </si>
  <si>
    <t>3311022003</t>
  </si>
  <si>
    <t>Gentan</t>
  </si>
  <si>
    <t>3311022005</t>
  </si>
  <si>
    <t>Tiyaran</t>
  </si>
  <si>
    <t>3311022006</t>
  </si>
  <si>
    <t>Karangasem</t>
  </si>
  <si>
    <t>3311022007</t>
  </si>
  <si>
    <t>3311022008</t>
  </si>
  <si>
    <t>Kunden</t>
  </si>
  <si>
    <t>3311022009</t>
  </si>
  <si>
    <t>Puron</t>
  </si>
  <si>
    <t>DADI REJEKI</t>
  </si>
  <si>
    <t>3311022010</t>
  </si>
  <si>
    <t>Malangan</t>
  </si>
  <si>
    <t>3311022011</t>
  </si>
  <si>
    <t>Lengking</t>
  </si>
  <si>
    <t>SUMBER MULYA</t>
  </si>
  <si>
    <t>3311022012</t>
  </si>
  <si>
    <t>Ngasinan</t>
  </si>
  <si>
    <t>Tawangsari</t>
  </si>
  <si>
    <t>3311032001</t>
  </si>
  <si>
    <t>Pundungrejo</t>
  </si>
  <si>
    <t>3311032002</t>
  </si>
  <si>
    <t>Watubonang</t>
  </si>
  <si>
    <t>3311032003</t>
  </si>
  <si>
    <t>Kedungjambal</t>
  </si>
  <si>
    <t>3311032004</t>
  </si>
  <si>
    <t>Grajegan</t>
  </si>
  <si>
    <t>3311032005</t>
  </si>
  <si>
    <t>Lorog</t>
  </si>
  <si>
    <t>3311032006</t>
  </si>
  <si>
    <t>Kateguhan</t>
  </si>
  <si>
    <t>3311032007</t>
  </si>
  <si>
    <t>Dalangan</t>
  </si>
  <si>
    <t>3311032008</t>
  </si>
  <si>
    <t xml:space="preserve">Pojok </t>
  </si>
  <si>
    <t>3311032009</t>
  </si>
  <si>
    <t>Tangkisan</t>
  </si>
  <si>
    <t>3311032010</t>
  </si>
  <si>
    <t>Ponowaren</t>
  </si>
  <si>
    <t>3311032011</t>
  </si>
  <si>
    <t>Majasto</t>
  </si>
  <si>
    <t>3311032012</t>
  </si>
  <si>
    <t>Tambakboyo</t>
  </si>
  <si>
    <t>Nguter</t>
  </si>
  <si>
    <t>3311052001</t>
  </si>
  <si>
    <t>Tanjungrejo</t>
  </si>
  <si>
    <t>3311052002</t>
  </si>
  <si>
    <t>Jangglengan</t>
  </si>
  <si>
    <t>3311052003</t>
  </si>
  <si>
    <t>Serut</t>
  </si>
  <si>
    <t>3311052004</t>
  </si>
  <si>
    <t>Juron</t>
  </si>
  <si>
    <t>3311052005</t>
  </si>
  <si>
    <t>Celep</t>
  </si>
  <si>
    <t>3311052006</t>
  </si>
  <si>
    <t>Pengkol</t>
  </si>
  <si>
    <t>3311052007</t>
  </si>
  <si>
    <t>Gupit</t>
  </si>
  <si>
    <t>3311052008</t>
  </si>
  <si>
    <t>Plesan</t>
  </si>
  <si>
    <t>3311052009</t>
  </si>
  <si>
    <t>Kedungwinong</t>
  </si>
  <si>
    <t>3311052010</t>
  </si>
  <si>
    <t>3311052011</t>
  </si>
  <si>
    <t>Baran</t>
  </si>
  <si>
    <t>LANCA JAYA</t>
  </si>
  <si>
    <t>3311052012</t>
  </si>
  <si>
    <t>Daleman</t>
  </si>
  <si>
    <t>3311052013</t>
  </si>
  <si>
    <t>Lawu</t>
  </si>
  <si>
    <t>3311052014</t>
  </si>
  <si>
    <t>Tanjung</t>
  </si>
  <si>
    <t>3311052015</t>
  </si>
  <si>
    <t>Pondok</t>
  </si>
  <si>
    <t>3311052016</t>
  </si>
  <si>
    <t>Kepuh</t>
  </si>
  <si>
    <t>Bendosari</t>
  </si>
  <si>
    <t>3311062002</t>
  </si>
  <si>
    <t>Toriyo</t>
  </si>
  <si>
    <t>3311062003</t>
  </si>
  <si>
    <t>Mulur</t>
  </si>
  <si>
    <t>3311062004</t>
  </si>
  <si>
    <t>Jagan</t>
  </si>
  <si>
    <t>3311062005</t>
  </si>
  <si>
    <t>Manisharjo</t>
  </si>
  <si>
    <t>SEMBADA MANISHARJO</t>
  </si>
  <si>
    <t>3311062006</t>
  </si>
  <si>
    <t>Cabeyan</t>
  </si>
  <si>
    <t>3311062007</t>
  </si>
  <si>
    <t>Puhgogor</t>
  </si>
  <si>
    <t>3311062008</t>
  </si>
  <si>
    <t>Paluhombo</t>
  </si>
  <si>
    <t>3311062009</t>
  </si>
  <si>
    <t>3311062010</t>
  </si>
  <si>
    <t>Mojorejo</t>
  </si>
  <si>
    <t>3311062011</t>
  </si>
  <si>
    <t>Mertan</t>
  </si>
  <si>
    <t>3311062012</t>
  </si>
  <si>
    <t>Sugihan</t>
  </si>
  <si>
    <t>3311062013</t>
  </si>
  <si>
    <t>Sidorejo</t>
  </si>
  <si>
    <t>3311062014</t>
  </si>
  <si>
    <t>Polokarto</t>
  </si>
  <si>
    <t>3311072001</t>
  </si>
  <si>
    <t>Pranan</t>
  </si>
  <si>
    <t>4</t>
  </si>
  <si>
    <t>3</t>
  </si>
  <si>
    <t>2</t>
  </si>
  <si>
    <t>1</t>
  </si>
  <si>
    <t>3311072002</t>
  </si>
  <si>
    <t>3311072003</t>
  </si>
  <si>
    <t>Bugel</t>
  </si>
  <si>
    <t>3311072004</t>
  </si>
  <si>
    <t>Ngombakan</t>
  </si>
  <si>
    <t>3311072005</t>
  </si>
  <si>
    <t>Bakalan</t>
  </si>
  <si>
    <t>3311072006</t>
  </si>
  <si>
    <t>Godog</t>
  </si>
  <si>
    <t>3311072007</t>
  </si>
  <si>
    <t>Kemasan</t>
  </si>
  <si>
    <t>3311072008</t>
  </si>
  <si>
    <t>Kenokorejo</t>
  </si>
  <si>
    <t>3311072009</t>
  </si>
  <si>
    <t>Tepisari</t>
  </si>
  <si>
    <t>3311072010</t>
  </si>
  <si>
    <t>3311072011</t>
  </si>
  <si>
    <t>Rejosari</t>
  </si>
  <si>
    <t>3311072012</t>
  </si>
  <si>
    <t>3311072013</t>
  </si>
  <si>
    <t>Mranggen</t>
  </si>
  <si>
    <t>3311072014</t>
  </si>
  <si>
    <t>Wonorejo</t>
  </si>
  <si>
    <t>3311072015</t>
  </si>
  <si>
    <t>Jatisobo</t>
  </si>
  <si>
    <t>3311072016</t>
  </si>
  <si>
    <t>Kayuapak</t>
  </si>
  <si>
    <t>3311072017</t>
  </si>
  <si>
    <t>Genengsari</t>
  </si>
  <si>
    <t>Mojolaban</t>
  </si>
  <si>
    <t>3311082001</t>
  </si>
  <si>
    <t>Laban</t>
  </si>
  <si>
    <t>3311082002</t>
  </si>
  <si>
    <t>Tegalmade</t>
  </si>
  <si>
    <t>3311082003</t>
  </si>
  <si>
    <t>Wirun</t>
  </si>
  <si>
    <t>3311082005</t>
  </si>
  <si>
    <t>Cangkol</t>
  </si>
  <si>
    <t>3311082006</t>
  </si>
  <si>
    <t>Klumprit</t>
  </si>
  <si>
    <t>3311082007</t>
  </si>
  <si>
    <t>Kragilan</t>
  </si>
  <si>
    <t>3311082008</t>
  </si>
  <si>
    <t>Sapen</t>
  </si>
  <si>
    <t>3311082009</t>
  </si>
  <si>
    <t>Joho</t>
  </si>
  <si>
    <t>LESTARI WIDODO</t>
  </si>
  <si>
    <t>3311082012</t>
  </si>
  <si>
    <t>Plumbon</t>
  </si>
  <si>
    <t>3311082013</t>
  </si>
  <si>
    <t>Gadingan</t>
  </si>
  <si>
    <t>3311082014</t>
  </si>
  <si>
    <t>Palur</t>
  </si>
  <si>
    <t>3311092001</t>
  </si>
  <si>
    <t>Pandeyan</t>
  </si>
  <si>
    <t>3311092002</t>
  </si>
  <si>
    <t>Telukan</t>
  </si>
  <si>
    <t>3311092003</t>
  </si>
  <si>
    <t>Parangjoro</t>
  </si>
  <si>
    <t>3311092004</t>
  </si>
  <si>
    <t>3311092005</t>
  </si>
  <si>
    <t>Langenharjo</t>
  </si>
  <si>
    <t>3311092006</t>
  </si>
  <si>
    <t>Gedangan</t>
  </si>
  <si>
    <t>3311092007</t>
  </si>
  <si>
    <t>Madegondo</t>
  </si>
  <si>
    <t>BAROKAH MAKMUR SEJAHTERA</t>
  </si>
  <si>
    <t>3311092008</t>
  </si>
  <si>
    <t>3311092009</t>
  </si>
  <si>
    <t>Kadokan</t>
  </si>
  <si>
    <t>3311092010</t>
  </si>
  <si>
    <t>Kwarasan</t>
  </si>
  <si>
    <t>3311092011</t>
  </si>
  <si>
    <t>Sanggrahan</t>
  </si>
  <si>
    <t>3311092012</t>
  </si>
  <si>
    <t>Manang</t>
  </si>
  <si>
    <t>3311092013</t>
  </si>
  <si>
    <t>Banaran</t>
  </si>
  <si>
    <t>3311092014</t>
  </si>
  <si>
    <t>Cemani</t>
  </si>
  <si>
    <t>Baki</t>
  </si>
  <si>
    <t>3311102001</t>
  </si>
  <si>
    <t>Ngrombo</t>
  </si>
  <si>
    <t>3311102002</t>
  </si>
  <si>
    <t>Mancasan</t>
  </si>
  <si>
    <t>3311102003</t>
  </si>
  <si>
    <t>Gedongan</t>
  </si>
  <si>
    <t>MAKARYO MULYO</t>
  </si>
  <si>
    <t>3311102004</t>
  </si>
  <si>
    <t>Jetis</t>
  </si>
  <si>
    <t>3311102005</t>
  </si>
  <si>
    <t>Bentakan</t>
  </si>
  <si>
    <t>3311102006</t>
  </si>
  <si>
    <t>Kudu</t>
  </si>
  <si>
    <t>3311102007</t>
  </si>
  <si>
    <t xml:space="preserve">Kadilangu </t>
  </si>
  <si>
    <t>3311102008</t>
  </si>
  <si>
    <t>Bakipandeyan</t>
  </si>
  <si>
    <t>3311102009</t>
  </si>
  <si>
    <t>Menuran</t>
  </si>
  <si>
    <t>3311102010</t>
  </si>
  <si>
    <t>Duwet</t>
  </si>
  <si>
    <t>3311102011</t>
  </si>
  <si>
    <t>Siwal</t>
  </si>
  <si>
    <t>3311102012</t>
  </si>
  <si>
    <t>Waru</t>
  </si>
  <si>
    <t>3311102013</t>
  </si>
  <si>
    <t>3311102014</t>
  </si>
  <si>
    <t>Purbayan</t>
  </si>
  <si>
    <t>Gatak</t>
  </si>
  <si>
    <t>3311112001</t>
  </si>
  <si>
    <t>Sanggung</t>
  </si>
  <si>
    <t>3311112002</t>
  </si>
  <si>
    <t>Kagokan</t>
  </si>
  <si>
    <t>BERDIKARI KAGOKAN</t>
  </si>
  <si>
    <t>3311112003</t>
  </si>
  <si>
    <t>Blimbing</t>
  </si>
  <si>
    <t>3311112004</t>
  </si>
  <si>
    <t>3311112005</t>
  </si>
  <si>
    <t>Geneng</t>
  </si>
  <si>
    <t>3311112006</t>
  </si>
  <si>
    <t>Jati</t>
  </si>
  <si>
    <t>3311112007</t>
  </si>
  <si>
    <t>Trosemi</t>
  </si>
  <si>
    <t>BUMI EMAS</t>
  </si>
  <si>
    <t>3311112008</t>
  </si>
  <si>
    <t>Luwang</t>
  </si>
  <si>
    <t>UTAMA SEJAHTERA</t>
  </si>
  <si>
    <t>3311112009</t>
  </si>
  <si>
    <t>Klaseman</t>
  </si>
  <si>
    <t>3311112010</t>
  </si>
  <si>
    <t>Tempel</t>
  </si>
  <si>
    <t>3311112011</t>
  </si>
  <si>
    <t>Sraten</t>
  </si>
  <si>
    <t>AMANAH SRATEN</t>
  </si>
  <si>
    <t>3311112012</t>
  </si>
  <si>
    <t>Wironanggan</t>
  </si>
  <si>
    <t>3311112013</t>
  </si>
  <si>
    <t>Trangsan</t>
  </si>
  <si>
    <t>3311112014</t>
  </si>
  <si>
    <t>Mayang</t>
  </si>
  <si>
    <t>Kartasura</t>
  </si>
  <si>
    <t>3311122001</t>
  </si>
  <si>
    <t>Pucangan</t>
  </si>
  <si>
    <t>3311122003</t>
  </si>
  <si>
    <t>Ngemplak</t>
  </si>
  <si>
    <t>3311122005</t>
  </si>
  <si>
    <t>Gumpang</t>
  </si>
  <si>
    <t>3311122006</t>
  </si>
  <si>
    <t>Makamhaji</t>
  </si>
  <si>
    <t>3311122007</t>
  </si>
  <si>
    <t>Pabelan</t>
  </si>
  <si>
    <t>3311122008</t>
  </si>
  <si>
    <t>Gonilan</t>
  </si>
  <si>
    <t>NILA BERKAH</t>
  </si>
  <si>
    <t>3311122010</t>
  </si>
  <si>
    <t>Ngabeyan</t>
  </si>
  <si>
    <t>DHARMA WIJAYA</t>
  </si>
  <si>
    <t>3311122012</t>
  </si>
  <si>
    <t>Kertonatan</t>
  </si>
  <si>
    <t>3311122011</t>
  </si>
  <si>
    <t>Wirogunan</t>
  </si>
  <si>
    <t>3311122009</t>
  </si>
  <si>
    <t>Sukoharjo,       Desember 2023</t>
  </si>
  <si>
    <t>Mengetahui :</t>
  </si>
  <si>
    <t>Dilaporkan Oleh :</t>
  </si>
  <si>
    <t>Kepala Bidang Pemberdayaan Masyarakat Desa</t>
  </si>
  <si>
    <t>TA PED Kabupaten Sukoharjo</t>
  </si>
  <si>
    <t>Dinas PMD Kab. Sukoharjo</t>
  </si>
  <si>
    <t>AGUNG SRI CAHYADI, SE., M.Si</t>
  </si>
  <si>
    <t>WASONO JOKO RAHARJO</t>
  </si>
  <si>
    <t>NIP. 19660712 199403 1 007</t>
  </si>
  <si>
    <t>KETERANGAN</t>
  </si>
  <si>
    <t xml:space="preserve">1. Maju </t>
  </si>
  <si>
    <t>5 BUMDes</t>
  </si>
  <si>
    <t>2. Berkembang</t>
  </si>
  <si>
    <t>3. Tumbuh</t>
  </si>
  <si>
    <t>82 BUMDes</t>
  </si>
  <si>
    <t>4. Dasar</t>
  </si>
  <si>
    <t>53 BUMDes</t>
  </si>
  <si>
    <t>Total</t>
  </si>
  <si>
    <t>145 BUMDes</t>
  </si>
  <si>
    <t>DASAR</t>
  </si>
  <si>
    <t>TUMBUH</t>
  </si>
  <si>
    <t>BERKEMBANG</t>
  </si>
  <si>
    <t>MAJU</t>
  </si>
  <si>
    <t>JUMLAH</t>
  </si>
  <si>
    <t>KLASIFIKASI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</si>
</sst>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Tahoma"/>
      <family val="2"/>
    </font>
    <font>
      <sz val="14"/>
      <color rgb="FFFFFFFF"/>
      <name val="Tahoma"/>
      <family val="2"/>
    </font>
    <font>
      <sz val="14"/>
      <color rgb="FF000000"/>
      <name val="Arial"/>
      <family val="2"/>
    </font>
    <font>
      <sz val="10"/>
      <color rgb="FF000000"/>
      <name val="Tahoma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sz val="14"/>
      <color rgb="FF000000"/>
      <name val="Calibri"/>
      <family val="2"/>
    </font>
    <font>
      <sz val="14"/>
      <color theme="0"/>
      <name val="Arial"/>
      <family val="2"/>
    </font>
    <font>
      <b/>
      <u/>
      <sz val="14"/>
      <color rgb="FF000000"/>
      <name val="Arial"/>
      <family val="2"/>
    </font>
    <font>
      <b/>
      <u/>
      <sz val="14"/>
      <color theme="0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CC"/>
        <bgColor rgb="FFFFFFCC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3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/>
    <xf numFmtId="49" fontId="3" fillId="0" borderId="0" xfId="1" applyNumberFormat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2" fontId="2" fillId="2" borderId="12" xfId="1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>
      <alignment horizontal="center" vertical="center"/>
    </xf>
    <xf numFmtId="2" fontId="2" fillId="5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6" fillId="0" borderId="13" xfId="1" applyFont="1" applyBorder="1"/>
    <xf numFmtId="49" fontId="6" fillId="0" borderId="13" xfId="1" applyNumberFormat="1" applyFont="1" applyBorder="1"/>
    <xf numFmtId="0" fontId="2" fillId="0" borderId="13" xfId="1" applyFont="1" applyBorder="1" applyAlignment="1">
      <alignment horizontal="left"/>
    </xf>
    <xf numFmtId="0" fontId="2" fillId="0" borderId="13" xfId="1" applyFont="1" applyBorder="1" applyAlignment="1">
      <alignment horizontal="center"/>
    </xf>
    <xf numFmtId="3" fontId="2" fillId="0" borderId="13" xfId="1" applyNumberFormat="1" applyFont="1" applyBorder="1" applyAlignment="1">
      <alignment horizontal="center"/>
    </xf>
    <xf numFmtId="2" fontId="2" fillId="0" borderId="13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4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/>
    <xf numFmtId="49" fontId="7" fillId="0" borderId="13" xfId="1" applyNumberFormat="1" applyFont="1" applyBorder="1" applyAlignment="1">
      <alignment horizontal="center"/>
    </xf>
    <xf numFmtId="0" fontId="7" fillId="0" borderId="14" xfId="1" applyFont="1" applyBorder="1" applyAlignment="1">
      <alignment horizontal="center" vertical="center" wrapText="1"/>
    </xf>
    <xf numFmtId="3" fontId="2" fillId="6" borderId="13" xfId="1" applyNumberFormat="1" applyFont="1" applyFill="1" applyBorder="1" applyAlignment="1">
      <alignment horizontal="center"/>
    </xf>
    <xf numFmtId="2" fontId="2" fillId="7" borderId="13" xfId="1" applyNumberFormat="1" applyFont="1" applyFill="1" applyBorder="1" applyAlignment="1">
      <alignment horizontal="center"/>
    </xf>
    <xf numFmtId="2" fontId="2" fillId="0" borderId="14" xfId="1" applyNumberFormat="1" applyFont="1" applyBorder="1" applyAlignment="1">
      <alignment horizontal="center"/>
    </xf>
    <xf numFmtId="0" fontId="6" fillId="8" borderId="14" xfId="1" applyFont="1" applyFill="1" applyBorder="1" applyAlignment="1">
      <alignment horizontal="center" vertical="center"/>
    </xf>
    <xf numFmtId="0" fontId="6" fillId="8" borderId="14" xfId="1" applyFont="1" applyFill="1" applyBorder="1" applyAlignment="1">
      <alignment horizont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2" applyFont="1"/>
    <xf numFmtId="0" fontId="14" fillId="0" borderId="0" xfId="2" applyFont="1"/>
    <xf numFmtId="164" fontId="14" fillId="0" borderId="0" xfId="2" applyNumberFormat="1" applyFont="1"/>
    <xf numFmtId="2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</cellXfs>
  <cellStyles count="3">
    <cellStyle name="Normal" xfId="0" builtinId="0"/>
    <cellStyle name="Normal 2" xfId="1" xr:uid="{CCD0DB89-20FC-4668-B132-246AB069E277}"/>
    <cellStyle name="Normal 3" xfId="2" xr:uid="{B4BD5830-9834-4926-A97C-01BC59E76F57}"/>
  </cellStyles>
  <dxfs count="3">
    <dxf>
      <font>
        <color rgb="FFC53929"/>
      </font>
      <fill>
        <patternFill patternType="none"/>
      </fill>
    </dxf>
    <dxf>
      <font>
        <color rgb="FF4A86E8"/>
      </font>
      <fill>
        <patternFill patternType="none"/>
      </fill>
    </dxf>
    <dxf>
      <font>
        <color rgb="FF6AA84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204106</xdr:colOff>
      <xdr:row>157</xdr:row>
      <xdr:rowOff>40824</xdr:rowOff>
    </xdr:from>
    <xdr:to>
      <xdr:col>35</xdr:col>
      <xdr:colOff>312962</xdr:colOff>
      <xdr:row>165</xdr:row>
      <xdr:rowOff>105839</xdr:rowOff>
    </xdr:to>
    <xdr:pic>
      <xdr:nvPicPr>
        <xdr:cNvPr id="3" name="Picture 2" descr="Scan bumdes.jpg">
          <a:extLst>
            <a:ext uri="{FF2B5EF4-FFF2-40B4-BE49-F238E27FC236}">
              <a16:creationId xmlns:a16="http://schemas.microsoft.com/office/drawing/2014/main" id="{41705D2A-DFF4-48EE-A60B-FF1DB955D3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588" t="16973" r="67265" b="70227"/>
        <a:stretch/>
      </xdr:blipFill>
      <xdr:spPr>
        <a:xfrm rot="5400000">
          <a:off x="17917126" y="35013754"/>
          <a:ext cx="1639815" cy="26234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koharjo_data%20penilaian%20BUMD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A BELUM MENDIRIKAN BUMDESA"/>
      <sheetName val="Profil BUMDES"/>
      <sheetName val="Input Nilai BUMDES"/>
      <sheetName val="CETAK_Nilai REKAP BUMDES "/>
      <sheetName val="Profil BUMDes 22"/>
      <sheetName val="Input Nilai BUMDes 22"/>
      <sheetName val="CETAK_Nilai REKAP BUMDES 2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TANI MAKMUR</v>
          </cell>
        </row>
        <row r="9">
          <cell r="F9" t="str">
            <v>MANUNGGAL JAYA</v>
          </cell>
        </row>
        <row r="10">
          <cell r="F10" t="str">
            <v>MARGO TOTO HARJO</v>
          </cell>
        </row>
        <row r="11">
          <cell r="F11" t="str">
            <v>FITROH ABADI</v>
          </cell>
        </row>
        <row r="12">
          <cell r="F12" t="str">
            <v>JATINGARANG</v>
          </cell>
        </row>
        <row r="13">
          <cell r="F13" t="str">
            <v>JADI JAYA</v>
          </cell>
        </row>
        <row r="14">
          <cell r="F14" t="str">
            <v>RIMBA KARYA SEJAHTERA</v>
          </cell>
        </row>
        <row r="15">
          <cell r="F15" t="str">
            <v>NGREMBOKO</v>
          </cell>
        </row>
        <row r="16">
          <cell r="F16" t="str">
            <v>MANDIRI SEJAHTERA</v>
          </cell>
        </row>
        <row r="17">
          <cell r="F17" t="str">
            <v>SUKSES MANDIRI</v>
          </cell>
        </row>
        <row r="18">
          <cell r="F18" t="str">
            <v>TEGALSARI WIJAYA</v>
          </cell>
        </row>
        <row r="19">
          <cell r="F19" t="str">
            <v>KARYA MANUNGGAL</v>
          </cell>
        </row>
        <row r="20">
          <cell r="F20" t="str">
            <v>ARGALOKA</v>
          </cell>
        </row>
        <row r="21">
          <cell r="F21" t="str">
            <v>KAMAL JAYA</v>
          </cell>
        </row>
        <row r="22">
          <cell r="F22" t="str">
            <v>GENTAN SEJAHTERA</v>
          </cell>
        </row>
        <row r="23">
          <cell r="F23" t="str">
            <v>KARYA BERSAMA</v>
          </cell>
        </row>
        <row r="24">
          <cell r="F24" t="str">
            <v>NGUDI MULYO</v>
          </cell>
        </row>
        <row r="25">
          <cell r="F25" t="str">
            <v>BINA KARYA MANDIRI</v>
          </cell>
        </row>
        <row r="26">
          <cell r="F26" t="str">
            <v>MANUNGGAL SEJAHTERA</v>
          </cell>
        </row>
        <row r="27">
          <cell r="F27" t="str">
            <v>NGASINAN MAJU MAKMUR</v>
          </cell>
        </row>
        <row r="28">
          <cell r="F28" t="str">
            <v>SEKAR MANDIRI</v>
          </cell>
        </row>
        <row r="29">
          <cell r="F29" t="str">
            <v>WATUBONANG SEJAHTERA</v>
          </cell>
        </row>
        <row r="30">
          <cell r="F30" t="str">
            <v>PUNDUNG WIJAYA</v>
          </cell>
        </row>
        <row r="31">
          <cell r="F31" t="str">
            <v>LOROG SEJAHTERA</v>
          </cell>
        </row>
        <row r="32">
          <cell r="F32" t="str">
            <v>NGUDI MAKMUR</v>
          </cell>
        </row>
        <row r="33">
          <cell r="F33" t="str">
            <v>DADI KUAT</v>
          </cell>
        </row>
        <row r="34">
          <cell r="F34" t="str">
            <v>TEGUH MAKMUR</v>
          </cell>
        </row>
        <row r="35">
          <cell r="F35" t="str">
            <v>BENGAWAN MAKMUR</v>
          </cell>
        </row>
        <row r="36">
          <cell r="F36" t="str">
            <v>BENGAWAN MANDIRI</v>
          </cell>
        </row>
        <row r="37">
          <cell r="F37" t="str">
            <v>SIAP SEJAHTERA</v>
          </cell>
        </row>
        <row r="38">
          <cell r="F38" t="str">
            <v>KARYO REMBOKO</v>
          </cell>
        </row>
        <row r="39">
          <cell r="F39" t="str">
            <v>SUTOWIJOYO</v>
          </cell>
        </row>
        <row r="40">
          <cell r="F40" t="str">
            <v>GUNOWIJOYO</v>
          </cell>
        </row>
        <row r="41">
          <cell r="F41" t="str">
            <v>BHAKTI MULYA</v>
          </cell>
        </row>
        <row r="42">
          <cell r="F42" t="str">
            <v>SEMBADA</v>
          </cell>
        </row>
        <row r="43">
          <cell r="F43" t="str">
            <v>MAJU JAYA SEJAHTERA</v>
          </cell>
        </row>
        <row r="44">
          <cell r="F44" t="str">
            <v>PENGKOL MAJU MAKMUR</v>
          </cell>
        </row>
        <row r="45">
          <cell r="F45" t="str">
            <v>LEMBAYUNG SENJA</v>
          </cell>
        </row>
        <row r="46">
          <cell r="F46" t="str">
            <v>REJO MAKMUR</v>
          </cell>
        </row>
        <row r="47">
          <cell r="F47" t="str">
            <v>MAJU JAYA PRATAMA</v>
          </cell>
        </row>
        <row r="48">
          <cell r="F48" t="str">
            <v>GEMAH RIPAH</v>
          </cell>
        </row>
        <row r="49">
          <cell r="F49" t="str">
            <v>NGESTI WIJAYA</v>
          </cell>
        </row>
        <row r="50">
          <cell r="F50" t="str">
            <v>SANBENETHES</v>
          </cell>
        </row>
        <row r="51">
          <cell r="F51" t="str">
            <v>LUMINTU</v>
          </cell>
        </row>
        <row r="52">
          <cell r="F52" t="str">
            <v>NDALEM MAJU SEJAHTERA</v>
          </cell>
        </row>
        <row r="53">
          <cell r="F53" t="str">
            <v>MANDIRI SEJAHTERA</v>
          </cell>
        </row>
        <row r="54">
          <cell r="F54" t="str">
            <v>PONDOK MAJU</v>
          </cell>
        </row>
        <row r="55">
          <cell r="F55" t="str">
            <v>JAYA MAKMUR</v>
          </cell>
        </row>
        <row r="56">
          <cell r="F56" t="str">
            <v>KUNCORO JAGAN</v>
          </cell>
        </row>
        <row r="57">
          <cell r="F57" t="str">
            <v>BEJO MULYO</v>
          </cell>
        </row>
        <row r="58">
          <cell r="F58" t="str">
            <v>JAYA ABADI</v>
          </cell>
        </row>
        <row r="59">
          <cell r="F59" t="str">
            <v>BAROKAH JAYA</v>
          </cell>
        </row>
        <row r="60">
          <cell r="F60" t="str">
            <v>MITRA SEJAHTERA</v>
          </cell>
        </row>
        <row r="61">
          <cell r="F61" t="str">
            <v>MANDIRI MERTAN</v>
          </cell>
        </row>
        <row r="62">
          <cell r="F62" t="str">
            <v>SUGENG ABADI</v>
          </cell>
        </row>
        <row r="63">
          <cell r="F63" t="str">
            <v>DAMAR JAYA</v>
          </cell>
        </row>
        <row r="64">
          <cell r="F64" t="str">
            <v>GEMAH RIPAH</v>
          </cell>
        </row>
        <row r="65">
          <cell r="F65" t="str">
            <v>SEMAR KRIDHO</v>
          </cell>
        </row>
        <row r="66">
          <cell r="F66" t="str">
            <v>SIDO MULYO</v>
          </cell>
        </row>
        <row r="67">
          <cell r="F67" t="str">
            <v>DADI MUKTI</v>
          </cell>
        </row>
        <row r="68">
          <cell r="F68" t="str">
            <v>LUMBUNG BERKAH</v>
          </cell>
        </row>
        <row r="69">
          <cell r="F69" t="str">
            <v>BUGEL MANDIRI</v>
          </cell>
        </row>
        <row r="70">
          <cell r="F70" t="str">
            <v>KAREGJAN JAYA</v>
          </cell>
        </row>
        <row r="71">
          <cell r="F71" t="str">
            <v>SUMBER AGUNG ABADI</v>
          </cell>
        </row>
        <row r="72">
          <cell r="F72" t="str">
            <v>DOYO IGUNA</v>
          </cell>
        </row>
        <row r="73">
          <cell r="F73" t="str">
            <v>WIJAYA MULYA</v>
          </cell>
        </row>
        <row r="74">
          <cell r="F74" t="str">
            <v>MAJU SEJAHTERA BERSAMA</v>
          </cell>
        </row>
        <row r="75">
          <cell r="F75" t="str">
            <v>BUMDes Makaryo Mbangun Desa</v>
          </cell>
        </row>
        <row r="76">
          <cell r="F76" t="str">
            <v>REJEKI SARI MAKMUR</v>
          </cell>
        </row>
        <row r="77">
          <cell r="F77" t="str">
            <v>BULU MAKMUR SEJAHTERA</v>
          </cell>
        </row>
        <row r="78">
          <cell r="F78" t="str">
            <v>REJOSARI MAKMUR SEJAHTERA</v>
          </cell>
        </row>
        <row r="79">
          <cell r="F79" t="str">
            <v>POLOKARTO MAKMUR SEJAHTERA</v>
          </cell>
        </row>
        <row r="80">
          <cell r="F80" t="str">
            <v>HARAPAN JAYA</v>
          </cell>
        </row>
        <row r="81">
          <cell r="F81" t="str">
            <v>WONOREJO MAKMUR</v>
          </cell>
        </row>
        <row r="82">
          <cell r="F82" t="str">
            <v>JATISOBO MAJU MULYO</v>
          </cell>
        </row>
        <row r="83">
          <cell r="F83" t="str">
            <v>MURAKABI</v>
          </cell>
        </row>
        <row r="84">
          <cell r="F84" t="str">
            <v>SARI MAKMUR SEJAHTERA</v>
          </cell>
        </row>
        <row r="85">
          <cell r="F85" t="str">
            <v>Tegalmade Jaya</v>
          </cell>
        </row>
        <row r="86">
          <cell r="F86" t="str">
            <v>DADI MAKMUR</v>
          </cell>
        </row>
        <row r="87">
          <cell r="F87" t="str">
            <v>BINTANG WIJAYA</v>
          </cell>
        </row>
        <row r="88">
          <cell r="F88" t="str">
            <v>SURYA BAROKAH</v>
          </cell>
        </row>
        <row r="89">
          <cell r="F89" t="str">
            <v>PESONA KLUMPRIT</v>
          </cell>
        </row>
        <row r="90">
          <cell r="F90" t="str">
            <v>MANUNGGAL</v>
          </cell>
        </row>
        <row r="91">
          <cell r="F91" t="str">
            <v>MANDIRI SEJAHTERA</v>
          </cell>
        </row>
        <row r="92">
          <cell r="F92" t="str">
            <v>NGUDI REJEKI</v>
          </cell>
        </row>
        <row r="93">
          <cell r="F93" t="str">
            <v>GADING MAKMUR</v>
          </cell>
        </row>
        <row r="94">
          <cell r="F94" t="str">
            <v>ANUGRAH PALUR SEJAHTERA</v>
          </cell>
        </row>
        <row r="95">
          <cell r="F95" t="str">
            <v xml:space="preserve"> MAKMUR PONDOK</v>
          </cell>
        </row>
        <row r="96">
          <cell r="F96" t="str">
            <v>LUMBUNG MUKTI</v>
          </cell>
        </row>
        <row r="97">
          <cell r="F97" t="str">
            <v>PANJAWI MAKMUR</v>
          </cell>
        </row>
        <row r="98">
          <cell r="F98" t="str">
            <v>BERDIKARI</v>
          </cell>
        </row>
        <row r="99">
          <cell r="F99" t="str">
            <v>LUMBUNG BERKAH</v>
          </cell>
        </row>
        <row r="100">
          <cell r="F100" t="str">
            <v>RUKUN MAKMUR</v>
          </cell>
        </row>
        <row r="101">
          <cell r="F101" t="str">
            <v>BERKAH MANDIRI</v>
          </cell>
        </row>
        <row r="102">
          <cell r="F102" t="str">
            <v>Gedang Selirang</v>
          </cell>
        </row>
        <row r="103">
          <cell r="F103" t="str">
            <v>Makmur Jaya</v>
          </cell>
        </row>
        <row r="104">
          <cell r="F104" t="str">
            <v>BAROKAH SEJAHTERA</v>
          </cell>
        </row>
        <row r="105">
          <cell r="F105" t="str">
            <v>AMANAH MANDIRI SEJAHTERA</v>
          </cell>
        </row>
        <row r="106">
          <cell r="F106" t="str">
            <v>MAJU MAPAN BANARAN</v>
          </cell>
        </row>
        <row r="107">
          <cell r="F107" t="str">
            <v>CEMANI SEJAHTERA</v>
          </cell>
        </row>
        <row r="108">
          <cell r="F108" t="str">
            <v>KARYA MANDIRI</v>
          </cell>
        </row>
        <row r="109">
          <cell r="F109" t="str">
            <v>MEKAR WIJAYA</v>
          </cell>
        </row>
        <row r="110">
          <cell r="F110" t="str">
            <v>AMANAH</v>
          </cell>
        </row>
        <row r="111">
          <cell r="F111" t="str">
            <v>BENTAKAN MAKMUR</v>
          </cell>
        </row>
        <row r="112">
          <cell r="F112" t="str">
            <v>KUDU MAJU</v>
          </cell>
        </row>
        <row r="113">
          <cell r="F113" t="str">
            <v>KADILANGU SURYA MAKMUR</v>
          </cell>
        </row>
        <row r="114">
          <cell r="F114" t="str">
            <v>ABDI MANUNGGAL</v>
          </cell>
        </row>
        <row r="115">
          <cell r="F115" t="str">
            <v>MENUR WIJAYA KARYA</v>
          </cell>
        </row>
        <row r="116">
          <cell r="F116" t="str">
            <v>DUWET MAKMUR</v>
          </cell>
        </row>
        <row r="117">
          <cell r="F117" t="str">
            <v>KARYA REJEKI</v>
          </cell>
        </row>
        <row r="118">
          <cell r="F118" t="str">
            <v>WASKITA WIJAYA</v>
          </cell>
        </row>
        <row r="119">
          <cell r="F119" t="str">
            <v>MANGESTI WIJAYA</v>
          </cell>
        </row>
        <row r="120">
          <cell r="F120" t="str">
            <v>PURBA WIJAYA</v>
          </cell>
        </row>
        <row r="121">
          <cell r="F121" t="str">
            <v>LESTARI JAYA</v>
          </cell>
        </row>
        <row r="122">
          <cell r="F122" t="str">
            <v>BLIMBING SEJAHTERA</v>
          </cell>
        </row>
        <row r="123">
          <cell r="F123" t="str">
            <v>GURU MAS</v>
          </cell>
        </row>
        <row r="124">
          <cell r="F124" t="str">
            <v>GENENG SARI</v>
          </cell>
        </row>
        <row r="125">
          <cell r="F125" t="str">
            <v>ARTHA JATI</v>
          </cell>
        </row>
        <row r="126">
          <cell r="F126" t="str">
            <v>TARUNA MEKAR</v>
          </cell>
        </row>
        <row r="127">
          <cell r="F127" t="str">
            <v>SEHATI</v>
          </cell>
        </row>
        <row r="128">
          <cell r="F128" t="str">
            <v>WIRO SASTRO</v>
          </cell>
        </row>
        <row r="129">
          <cell r="F129" t="str">
            <v>MATA BANGSA</v>
          </cell>
        </row>
        <row r="130">
          <cell r="F130" t="str">
            <v>SEJAHTERA MAYANG</v>
          </cell>
        </row>
        <row r="131">
          <cell r="F131" t="str">
            <v>NGEMPLAK MAJU MAKMUR</v>
          </cell>
        </row>
        <row r="132">
          <cell r="F132" t="str">
            <v>JUARA</v>
          </cell>
        </row>
        <row r="133">
          <cell r="F133" t="str">
            <v>KARYA MAKMUR</v>
          </cell>
        </row>
        <row r="134">
          <cell r="F134" t="str">
            <v>PARAMA JAYA</v>
          </cell>
        </row>
        <row r="135">
          <cell r="F135" t="str">
            <v>PANDAWA</v>
          </cell>
        </row>
        <row r="136">
          <cell r="F136" t="str">
            <v>MARALABA</v>
          </cell>
        </row>
        <row r="137">
          <cell r="F137" t="str">
            <v>WIRA USAHA</v>
          </cell>
        </row>
        <row r="138">
          <cell r="F138" t="str">
            <v>SINGOPURAN MAPAN</v>
          </cell>
        </row>
      </sheetData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71FE-09D6-4DAE-8D4B-1F523346560C}">
  <sheetPr>
    <tabColor rgb="FFD9EAD3"/>
    <outlinePr summaryBelow="0" summaryRight="0"/>
    <pageSetUpPr fitToPage="1"/>
  </sheetPr>
  <dimension ref="A1:AP179"/>
  <sheetViews>
    <sheetView tabSelected="1" topLeftCell="G1" zoomScale="70" zoomScaleNormal="70" workbookViewId="0">
      <pane ySplit="7" topLeftCell="A8" activePane="bottomLeft" state="frozen"/>
      <selection pane="bottomLeft" activeCell="AP13" sqref="AP13"/>
    </sheetView>
  </sheetViews>
  <sheetFormatPr defaultColWidth="14.453125" defaultRowHeight="15.75" customHeight="1" x14ac:dyDescent="0.25"/>
  <cols>
    <col min="1" max="1" width="6.7265625" style="10" customWidth="1"/>
    <col min="2" max="2" width="16.26953125" style="10" bestFit="1" customWidth="1"/>
    <col min="3" max="3" width="19.1796875" style="10" bestFit="1" customWidth="1"/>
    <col min="4" max="4" width="15.81640625" style="10" bestFit="1" customWidth="1"/>
    <col min="5" max="5" width="19.54296875" style="10" bestFit="1" customWidth="1"/>
    <col min="6" max="6" width="38.81640625" style="10" customWidth="1"/>
    <col min="7" max="12" width="4.81640625" style="10" customWidth="1"/>
    <col min="13" max="13" width="5.453125" style="10" customWidth="1"/>
    <col min="14" max="14" width="8.26953125" style="10" customWidth="1"/>
    <col min="15" max="15" width="4.81640625" style="10" customWidth="1"/>
    <col min="16" max="16" width="5.453125" style="10" customWidth="1"/>
    <col min="17" max="17" width="8.26953125" style="10" customWidth="1"/>
    <col min="18" max="20" width="4.81640625" style="10" customWidth="1"/>
    <col min="21" max="21" width="5.453125" style="10" customWidth="1"/>
    <col min="22" max="22" width="8.26953125" style="10" customWidth="1"/>
    <col min="23" max="25" width="4.81640625" style="10" customWidth="1"/>
    <col min="26" max="26" width="5.453125" style="10" customWidth="1"/>
    <col min="27" max="27" width="8.26953125" style="10" customWidth="1"/>
    <col min="28" max="28" width="7.81640625" style="10" bestFit="1" customWidth="1"/>
    <col min="29" max="30" width="4.81640625" style="10" customWidth="1"/>
    <col min="31" max="31" width="5.453125" style="10" customWidth="1"/>
    <col min="32" max="32" width="8.26953125" style="10" customWidth="1"/>
    <col min="33" max="33" width="7.81640625" style="10" bestFit="1" customWidth="1"/>
    <col min="34" max="35" width="4.81640625" style="10" customWidth="1"/>
    <col min="36" max="36" width="5.453125" style="10" customWidth="1"/>
    <col min="37" max="38" width="8.26953125" style="10" customWidth="1"/>
    <col min="39" max="39" width="12" style="10" customWidth="1"/>
    <col min="40" max="16384" width="14.453125" style="10"/>
  </cols>
  <sheetData>
    <row r="1" spans="1:42" s="2" customFormat="1" ht="31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2" s="2" customFormat="1" ht="31.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2" ht="15.75" customHeight="1" x14ac:dyDescent="0.35">
      <c r="A3" s="3"/>
      <c r="B3" s="3"/>
      <c r="C3" s="3"/>
      <c r="D3" s="4"/>
      <c r="E3" s="3"/>
      <c r="F3" s="5"/>
      <c r="G3" s="6"/>
      <c r="H3" s="6"/>
      <c r="I3" s="6"/>
      <c r="J3" s="6"/>
      <c r="K3" s="6"/>
      <c r="L3" s="6"/>
      <c r="M3" s="7">
        <f>G3+H3+I3+J3+K3+L3</f>
        <v>0</v>
      </c>
      <c r="N3" s="8">
        <f>M3*20/24</f>
        <v>0</v>
      </c>
      <c r="O3" s="6"/>
      <c r="P3" s="7">
        <f>O3</f>
        <v>0</v>
      </c>
      <c r="Q3" s="8">
        <f>P3*10/4</f>
        <v>0</v>
      </c>
      <c r="R3" s="6"/>
      <c r="S3" s="6"/>
      <c r="T3" s="6"/>
      <c r="U3" s="7">
        <f>R3+S3+T3</f>
        <v>0</v>
      </c>
      <c r="V3" s="8">
        <f>U3*25/12</f>
        <v>0</v>
      </c>
      <c r="W3" s="6"/>
      <c r="X3" s="6"/>
      <c r="Y3" s="6"/>
      <c r="Z3" s="7">
        <f>W3+X3+Y3</f>
        <v>0</v>
      </c>
      <c r="AA3" s="8">
        <f>Z3*10/12</f>
        <v>0</v>
      </c>
      <c r="AB3" s="6"/>
      <c r="AC3" s="6"/>
      <c r="AD3" s="6"/>
      <c r="AE3" s="7">
        <f>AB3+AC3+AD3</f>
        <v>0</v>
      </c>
      <c r="AF3" s="8">
        <f>AE3*15/12</f>
        <v>0</v>
      </c>
      <c r="AG3" s="6"/>
      <c r="AH3" s="6"/>
      <c r="AI3" s="6"/>
      <c r="AJ3" s="7">
        <f>AG3+AH3+AI3</f>
        <v>0</v>
      </c>
      <c r="AK3" s="8">
        <f>AJ3*20/12</f>
        <v>0</v>
      </c>
      <c r="AL3" s="8">
        <f>N3+Q3+V3+AA3+AF3+AK3</f>
        <v>0</v>
      </c>
      <c r="AM3" s="3" t="str">
        <f>IF(AL3=0,"",IF(AL3&lt;50,"DASAR", IF(AL3&lt;75,"TUMBUH", IF(AL3&lt;85.0000001,"BERKEMBANG", IF(AL3&gt;85.0000001,"MAJU")))))</f>
        <v/>
      </c>
      <c r="AN3" s="9"/>
    </row>
    <row r="4" spans="1:42" ht="15.75" customHeight="1" x14ac:dyDescent="0.25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3" t="s">
        <v>7</v>
      </c>
      <c r="G4" s="14" t="s">
        <v>8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17"/>
      <c r="AP4" s="18"/>
    </row>
    <row r="5" spans="1:42" ht="52.5" customHeight="1" x14ac:dyDescent="0.25">
      <c r="A5" s="19"/>
      <c r="B5" s="19"/>
      <c r="C5" s="19"/>
      <c r="D5" s="20"/>
      <c r="E5" s="19"/>
      <c r="F5" s="21"/>
      <c r="G5" s="22" t="s">
        <v>9</v>
      </c>
      <c r="H5" s="23"/>
      <c r="I5" s="23"/>
      <c r="J5" s="23"/>
      <c r="K5" s="23"/>
      <c r="L5" s="23"/>
      <c r="M5" s="23"/>
      <c r="N5" s="24"/>
      <c r="O5" s="22" t="s">
        <v>10</v>
      </c>
      <c r="P5" s="23"/>
      <c r="Q5" s="24"/>
      <c r="R5" s="22" t="s">
        <v>11</v>
      </c>
      <c r="S5" s="23"/>
      <c r="T5" s="23"/>
      <c r="U5" s="23"/>
      <c r="V5" s="24"/>
      <c r="W5" s="22" t="s">
        <v>12</v>
      </c>
      <c r="X5" s="23"/>
      <c r="Y5" s="23"/>
      <c r="Z5" s="23"/>
      <c r="AA5" s="23"/>
      <c r="AB5" s="24"/>
      <c r="AC5" s="22" t="s">
        <v>13</v>
      </c>
      <c r="AD5" s="23"/>
      <c r="AE5" s="23"/>
      <c r="AF5" s="23"/>
      <c r="AG5" s="24"/>
      <c r="AH5" s="22" t="s">
        <v>14</v>
      </c>
      <c r="AI5" s="23"/>
      <c r="AJ5" s="23"/>
      <c r="AK5" s="23"/>
      <c r="AL5" s="24"/>
      <c r="AM5" s="25" t="s">
        <v>15</v>
      </c>
      <c r="AN5" s="26" t="s">
        <v>348</v>
      </c>
    </row>
    <row r="6" spans="1:42" ht="15.75" customHeight="1" x14ac:dyDescent="0.25">
      <c r="A6" s="27"/>
      <c r="B6" s="27"/>
      <c r="C6" s="27"/>
      <c r="D6" s="28"/>
      <c r="E6" s="27"/>
      <c r="F6" s="29"/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6</v>
      </c>
      <c r="M6" s="31" t="s">
        <v>16</v>
      </c>
      <c r="N6" s="32" t="s">
        <v>17</v>
      </c>
      <c r="O6" s="30">
        <v>1</v>
      </c>
      <c r="P6" s="31" t="s">
        <v>16</v>
      </c>
      <c r="Q6" s="32" t="s">
        <v>17</v>
      </c>
      <c r="R6" s="30">
        <v>1</v>
      </c>
      <c r="S6" s="30">
        <v>2</v>
      </c>
      <c r="T6" s="30">
        <v>3</v>
      </c>
      <c r="U6" s="31" t="s">
        <v>16</v>
      </c>
      <c r="V6" s="32" t="s">
        <v>17</v>
      </c>
      <c r="W6" s="30">
        <v>1</v>
      </c>
      <c r="X6" s="30">
        <v>2</v>
      </c>
      <c r="Y6" s="30">
        <v>3</v>
      </c>
      <c r="Z6" s="30">
        <v>4</v>
      </c>
      <c r="AA6" s="31" t="s">
        <v>16</v>
      </c>
      <c r="AB6" s="32" t="s">
        <v>17</v>
      </c>
      <c r="AC6" s="30">
        <v>1</v>
      </c>
      <c r="AD6" s="30">
        <v>2</v>
      </c>
      <c r="AE6" s="30">
        <v>3</v>
      </c>
      <c r="AF6" s="31" t="s">
        <v>16</v>
      </c>
      <c r="AG6" s="32" t="s">
        <v>17</v>
      </c>
      <c r="AH6" s="30">
        <v>1</v>
      </c>
      <c r="AI6" s="30">
        <v>2</v>
      </c>
      <c r="AJ6" s="30">
        <v>3</v>
      </c>
      <c r="AK6" s="31" t="s">
        <v>16</v>
      </c>
      <c r="AL6" s="32" t="s">
        <v>17</v>
      </c>
      <c r="AM6" s="33"/>
      <c r="AN6" s="34"/>
    </row>
    <row r="7" spans="1:42" ht="15.75" customHeight="1" x14ac:dyDescent="0.35">
      <c r="A7" s="35"/>
      <c r="B7" s="35"/>
      <c r="C7" s="35"/>
      <c r="D7" s="36"/>
      <c r="E7" s="35"/>
      <c r="F7" s="37"/>
      <c r="G7" s="38"/>
      <c r="H7" s="38"/>
      <c r="I7" s="38"/>
      <c r="J7" s="38"/>
      <c r="K7" s="38"/>
      <c r="L7" s="38"/>
      <c r="M7" s="39"/>
      <c r="N7" s="40"/>
      <c r="O7" s="38"/>
      <c r="P7" s="39"/>
      <c r="Q7" s="40"/>
      <c r="R7" s="38"/>
      <c r="S7" s="38"/>
      <c r="T7" s="38"/>
      <c r="U7" s="39"/>
      <c r="V7" s="40"/>
      <c r="W7" s="38"/>
      <c r="X7" s="38"/>
      <c r="Y7" s="38"/>
      <c r="Z7" s="38"/>
      <c r="AA7" s="39"/>
      <c r="AB7" s="40"/>
      <c r="AC7" s="38"/>
      <c r="AD7" s="38"/>
      <c r="AE7" s="38"/>
      <c r="AF7" s="39"/>
      <c r="AG7" s="40"/>
      <c r="AH7" s="38"/>
      <c r="AI7" s="38"/>
      <c r="AJ7" s="38"/>
      <c r="AK7" s="39"/>
      <c r="AL7" s="40"/>
      <c r="AM7" s="41"/>
      <c r="AN7" s="42"/>
    </row>
    <row r="8" spans="1:42" ht="17.5" x14ac:dyDescent="0.35">
      <c r="A8" s="43">
        <v>1</v>
      </c>
      <c r="B8" s="44" t="s">
        <v>18</v>
      </c>
      <c r="C8" s="44" t="s">
        <v>19</v>
      </c>
      <c r="D8" s="45" t="s">
        <v>20</v>
      </c>
      <c r="E8" s="44" t="s">
        <v>21</v>
      </c>
      <c r="F8" s="37" t="str">
        <f>'[1]Profil BUMDes 22'!F8</f>
        <v>TANI MAKMUR</v>
      </c>
      <c r="G8" s="46">
        <v>4</v>
      </c>
      <c r="H8" s="46">
        <v>3</v>
      </c>
      <c r="I8" s="46">
        <v>3</v>
      </c>
      <c r="J8" s="46">
        <v>2</v>
      </c>
      <c r="K8" s="46">
        <v>1</v>
      </c>
      <c r="L8" s="46">
        <v>3</v>
      </c>
      <c r="M8" s="47">
        <f t="shared" ref="M8:M83" si="0">G8+H8+I8+J8+K8+L8</f>
        <v>16</v>
      </c>
      <c r="N8" s="48">
        <f t="shared" ref="N8:N83" si="1">M8*20/24</f>
        <v>13.333333333333334</v>
      </c>
      <c r="O8" s="46">
        <v>3</v>
      </c>
      <c r="P8" s="47">
        <f t="shared" ref="P8:P85" si="2">O8</f>
        <v>3</v>
      </c>
      <c r="Q8" s="48">
        <f t="shared" ref="Q8:Q83" si="3">P8*10/4</f>
        <v>7.5</v>
      </c>
      <c r="R8" s="46">
        <v>3</v>
      </c>
      <c r="S8" s="46">
        <v>1</v>
      </c>
      <c r="T8" s="46">
        <v>1</v>
      </c>
      <c r="U8" s="47">
        <f t="shared" ref="U8:U83" si="4">R8+S8+T8</f>
        <v>5</v>
      </c>
      <c r="V8" s="48">
        <f t="shared" ref="V8:V83" si="5">U8*25/12</f>
        <v>10.416666666666666</v>
      </c>
      <c r="W8" s="46">
        <v>2</v>
      </c>
      <c r="X8" s="46">
        <v>2</v>
      </c>
      <c r="Y8" s="46">
        <v>2</v>
      </c>
      <c r="Z8" s="46">
        <v>1</v>
      </c>
      <c r="AA8" s="47">
        <f t="shared" ref="AA8:AA83" si="6">W8+X8+Y8+Z8</f>
        <v>7</v>
      </c>
      <c r="AB8" s="48">
        <f t="shared" ref="AB8:AB83" si="7">AA8*10/16</f>
        <v>4.375</v>
      </c>
      <c r="AC8" s="46">
        <v>1</v>
      </c>
      <c r="AD8" s="46">
        <v>1</v>
      </c>
      <c r="AE8" s="46">
        <v>1</v>
      </c>
      <c r="AF8" s="47">
        <f t="shared" ref="AF8:AF83" si="8">AC8+AD8+AE8</f>
        <v>3</v>
      </c>
      <c r="AG8" s="48">
        <f t="shared" ref="AG8:AG83" si="9">AF8*15/12</f>
        <v>3.75</v>
      </c>
      <c r="AH8" s="46">
        <v>3</v>
      </c>
      <c r="AI8" s="46">
        <v>1</v>
      </c>
      <c r="AJ8" s="46">
        <v>1</v>
      </c>
      <c r="AK8" s="47">
        <f t="shared" ref="AK8:AK83" si="10">AH8+AI8+AJ8</f>
        <v>5</v>
      </c>
      <c r="AL8" s="48">
        <f t="shared" ref="AL8:AL83" si="11">AK8*20/12</f>
        <v>8.3333333333333339</v>
      </c>
      <c r="AM8" s="49">
        <f>N8+Q8+V8+AB8+AG8+AL8</f>
        <v>47.708333333333336</v>
      </c>
      <c r="AN8" s="49" t="str">
        <f>IF(AM8&gt;=85, "MAJU", IF(AM8&gt;=75, "BERKEMBANG", IF(AM8&gt;=50, "TUMBUH", IF(AM8&gt;=25, "DASAR"))))</f>
        <v>DASAR</v>
      </c>
    </row>
    <row r="9" spans="1:42" ht="17.5" x14ac:dyDescent="0.35">
      <c r="A9" s="43">
        <v>2</v>
      </c>
      <c r="B9" s="44" t="s">
        <v>18</v>
      </c>
      <c r="C9" s="44" t="s">
        <v>19</v>
      </c>
      <c r="D9" s="45" t="s">
        <v>22</v>
      </c>
      <c r="E9" s="44" t="s">
        <v>23</v>
      </c>
      <c r="F9" s="37" t="str">
        <f>'[1]Profil BUMDes 22'!F9</f>
        <v>MANUNGGAL JAYA</v>
      </c>
      <c r="G9" s="46">
        <v>4</v>
      </c>
      <c r="H9" s="46">
        <v>3</v>
      </c>
      <c r="I9" s="46">
        <v>3</v>
      </c>
      <c r="J9" s="46">
        <v>2</v>
      </c>
      <c r="K9" s="46">
        <v>1</v>
      </c>
      <c r="L9" s="46">
        <v>3</v>
      </c>
      <c r="M9" s="47">
        <f t="shared" si="0"/>
        <v>16</v>
      </c>
      <c r="N9" s="48">
        <f t="shared" si="1"/>
        <v>13.333333333333334</v>
      </c>
      <c r="O9" s="46">
        <v>3</v>
      </c>
      <c r="P9" s="47">
        <f t="shared" si="2"/>
        <v>3</v>
      </c>
      <c r="Q9" s="48">
        <f t="shared" si="3"/>
        <v>7.5</v>
      </c>
      <c r="R9" s="46">
        <v>3</v>
      </c>
      <c r="S9" s="46">
        <v>1</v>
      </c>
      <c r="T9" s="46">
        <v>1</v>
      </c>
      <c r="U9" s="47">
        <f t="shared" si="4"/>
        <v>5</v>
      </c>
      <c r="V9" s="48">
        <f t="shared" si="5"/>
        <v>10.416666666666666</v>
      </c>
      <c r="W9" s="46">
        <v>2</v>
      </c>
      <c r="X9" s="46">
        <v>2</v>
      </c>
      <c r="Y9" s="46">
        <v>2</v>
      </c>
      <c r="Z9" s="46">
        <v>1</v>
      </c>
      <c r="AA9" s="47">
        <f t="shared" si="6"/>
        <v>7</v>
      </c>
      <c r="AB9" s="48">
        <f t="shared" si="7"/>
        <v>4.375</v>
      </c>
      <c r="AC9" s="46">
        <v>1</v>
      </c>
      <c r="AD9" s="46">
        <v>1</v>
      </c>
      <c r="AE9" s="46">
        <v>1</v>
      </c>
      <c r="AF9" s="47">
        <f t="shared" si="8"/>
        <v>3</v>
      </c>
      <c r="AG9" s="48">
        <f t="shared" si="9"/>
        <v>3.75</v>
      </c>
      <c r="AH9" s="46">
        <v>3</v>
      </c>
      <c r="AI9" s="46">
        <v>1</v>
      </c>
      <c r="AJ9" s="46">
        <v>1</v>
      </c>
      <c r="AK9" s="47">
        <f t="shared" si="10"/>
        <v>5</v>
      </c>
      <c r="AL9" s="48">
        <f t="shared" si="11"/>
        <v>8.3333333333333339</v>
      </c>
      <c r="AM9" s="49">
        <f>N9+Q9+V9+AB9+AG9+AL9</f>
        <v>47.708333333333336</v>
      </c>
      <c r="AN9" s="49" t="str">
        <f>IF(AM9&gt;=85, "MAJU", IF(AM9&gt;=75, "BERKEMBANG", IF(AM9&gt;=50, "TUMBUH", IF(AM9&gt;=25, "DASAR"))))</f>
        <v>DASAR</v>
      </c>
    </row>
    <row r="10" spans="1:42" ht="17.5" x14ac:dyDescent="0.35">
      <c r="A10" s="43">
        <v>3</v>
      </c>
      <c r="B10" s="44" t="s">
        <v>18</v>
      </c>
      <c r="C10" s="44" t="s">
        <v>19</v>
      </c>
      <c r="D10" s="45" t="s">
        <v>24</v>
      </c>
      <c r="E10" s="44" t="s">
        <v>25</v>
      </c>
      <c r="F10" s="37" t="str">
        <f>'[1]Profil BUMDes 22'!F10</f>
        <v>MARGO TOTO HARJO</v>
      </c>
      <c r="G10" s="46">
        <v>4</v>
      </c>
      <c r="H10" s="46">
        <v>3</v>
      </c>
      <c r="I10" s="46">
        <v>3</v>
      </c>
      <c r="J10" s="46">
        <v>2</v>
      </c>
      <c r="K10" s="46">
        <v>1</v>
      </c>
      <c r="L10" s="46">
        <v>3</v>
      </c>
      <c r="M10" s="47">
        <f t="shared" si="0"/>
        <v>16</v>
      </c>
      <c r="N10" s="48">
        <f t="shared" si="1"/>
        <v>13.333333333333334</v>
      </c>
      <c r="O10" s="46">
        <v>3</v>
      </c>
      <c r="P10" s="47">
        <f t="shared" si="2"/>
        <v>3</v>
      </c>
      <c r="Q10" s="48">
        <f t="shared" si="3"/>
        <v>7.5</v>
      </c>
      <c r="R10" s="46">
        <v>3</v>
      </c>
      <c r="S10" s="46">
        <v>1</v>
      </c>
      <c r="T10" s="46">
        <v>1</v>
      </c>
      <c r="U10" s="47">
        <f t="shared" si="4"/>
        <v>5</v>
      </c>
      <c r="V10" s="48">
        <f t="shared" si="5"/>
        <v>10.416666666666666</v>
      </c>
      <c r="W10" s="46">
        <v>2</v>
      </c>
      <c r="X10" s="46">
        <v>2</v>
      </c>
      <c r="Y10" s="46">
        <v>2</v>
      </c>
      <c r="Z10" s="46">
        <v>1</v>
      </c>
      <c r="AA10" s="47">
        <f t="shared" si="6"/>
        <v>7</v>
      </c>
      <c r="AB10" s="48">
        <f t="shared" si="7"/>
        <v>4.375</v>
      </c>
      <c r="AC10" s="46">
        <v>1</v>
      </c>
      <c r="AD10" s="46">
        <v>1</v>
      </c>
      <c r="AE10" s="46">
        <v>1</v>
      </c>
      <c r="AF10" s="47">
        <f t="shared" si="8"/>
        <v>3</v>
      </c>
      <c r="AG10" s="48">
        <f t="shared" si="9"/>
        <v>3.75</v>
      </c>
      <c r="AH10" s="46">
        <v>3</v>
      </c>
      <c r="AI10" s="46">
        <v>1</v>
      </c>
      <c r="AJ10" s="46">
        <v>1</v>
      </c>
      <c r="AK10" s="47">
        <f t="shared" si="10"/>
        <v>5</v>
      </c>
      <c r="AL10" s="48">
        <f t="shared" si="11"/>
        <v>8.3333333333333339</v>
      </c>
      <c r="AM10" s="49">
        <f>N10+Q10+V10+AB10+AG10+AL10</f>
        <v>47.708333333333336</v>
      </c>
      <c r="AN10" s="49" t="str">
        <f>IF(AM10&gt;=85, "MAJU", IF(AM10&gt;=75, "BERKEMBANG", IF(AM10&gt;=50, "TUMBUH", IF(AM10&gt;=25, "DASAR"))))</f>
        <v>DASAR</v>
      </c>
    </row>
    <row r="11" spans="1:42" ht="17.5" x14ac:dyDescent="0.35">
      <c r="A11" s="43">
        <v>4</v>
      </c>
      <c r="B11" s="44" t="s">
        <v>18</v>
      </c>
      <c r="C11" s="44" t="s">
        <v>19</v>
      </c>
      <c r="D11" s="45" t="s">
        <v>26</v>
      </c>
      <c r="E11" s="44" t="s">
        <v>27</v>
      </c>
      <c r="F11" s="37" t="str">
        <f>'[1]Profil BUMDes 22'!F11</f>
        <v>FITROH ABADI</v>
      </c>
      <c r="G11" s="46">
        <v>4</v>
      </c>
      <c r="H11" s="46">
        <v>3</v>
      </c>
      <c r="I11" s="46">
        <v>3</v>
      </c>
      <c r="J11" s="46">
        <v>2</v>
      </c>
      <c r="K11" s="46">
        <v>1</v>
      </c>
      <c r="L11" s="46">
        <v>3</v>
      </c>
      <c r="M11" s="47">
        <f t="shared" si="0"/>
        <v>16</v>
      </c>
      <c r="N11" s="48">
        <f t="shared" si="1"/>
        <v>13.333333333333334</v>
      </c>
      <c r="O11" s="46">
        <v>3</v>
      </c>
      <c r="P11" s="47">
        <f t="shared" si="2"/>
        <v>3</v>
      </c>
      <c r="Q11" s="48">
        <f t="shared" si="3"/>
        <v>7.5</v>
      </c>
      <c r="R11" s="46">
        <v>4</v>
      </c>
      <c r="S11" s="46">
        <v>2</v>
      </c>
      <c r="T11" s="46">
        <v>3</v>
      </c>
      <c r="U11" s="47">
        <f t="shared" si="4"/>
        <v>9</v>
      </c>
      <c r="V11" s="48">
        <f t="shared" si="5"/>
        <v>18.75</v>
      </c>
      <c r="W11" s="46">
        <v>3</v>
      </c>
      <c r="X11" s="46">
        <v>3</v>
      </c>
      <c r="Y11" s="46">
        <v>2</v>
      </c>
      <c r="Z11" s="46">
        <v>1</v>
      </c>
      <c r="AA11" s="47">
        <f t="shared" si="6"/>
        <v>9</v>
      </c>
      <c r="AB11" s="48">
        <f t="shared" si="7"/>
        <v>5.625</v>
      </c>
      <c r="AC11" s="46">
        <v>3</v>
      </c>
      <c r="AD11" s="46">
        <v>2</v>
      </c>
      <c r="AE11" s="46">
        <v>4</v>
      </c>
      <c r="AF11" s="47">
        <f t="shared" si="8"/>
        <v>9</v>
      </c>
      <c r="AG11" s="48">
        <f t="shared" si="9"/>
        <v>11.25</v>
      </c>
      <c r="AH11" s="46">
        <v>3</v>
      </c>
      <c r="AI11" s="46">
        <v>2</v>
      </c>
      <c r="AJ11" s="46">
        <v>1</v>
      </c>
      <c r="AK11" s="47">
        <f t="shared" si="10"/>
        <v>6</v>
      </c>
      <c r="AL11" s="48">
        <f t="shared" si="11"/>
        <v>10</v>
      </c>
      <c r="AM11" s="49">
        <f t="shared" ref="AM11:AM85" si="12">N11+Q11+V11+AB11+AG11+AL11</f>
        <v>66.458333333333343</v>
      </c>
      <c r="AN11" s="49" t="str">
        <f t="shared" ref="AN11:AN85" si="13">IF(AM11&gt;=85, "MAJU", IF(AM11&gt;=75, "BERKEMBANG", IF(AM11&gt;=50, "TUMBUH", IF(AM11&gt;=25, "DASAR"))))</f>
        <v>TUMBUH</v>
      </c>
    </row>
    <row r="12" spans="1:42" ht="17.5" x14ac:dyDescent="0.35">
      <c r="A12" s="43">
        <v>5</v>
      </c>
      <c r="B12" s="44" t="s">
        <v>18</v>
      </c>
      <c r="C12" s="44" t="s">
        <v>19</v>
      </c>
      <c r="D12" s="45" t="s">
        <v>28</v>
      </c>
      <c r="E12" s="44" t="s">
        <v>29</v>
      </c>
      <c r="F12" s="37" t="str">
        <f>'[1]Profil BUMDes 22'!F12</f>
        <v>JATINGARANG</v>
      </c>
      <c r="G12" s="46">
        <v>4</v>
      </c>
      <c r="H12" s="46">
        <v>3</v>
      </c>
      <c r="I12" s="46">
        <v>3</v>
      </c>
      <c r="J12" s="46">
        <v>2</v>
      </c>
      <c r="K12" s="46">
        <v>1</v>
      </c>
      <c r="L12" s="46">
        <v>3</v>
      </c>
      <c r="M12" s="47">
        <f t="shared" si="0"/>
        <v>16</v>
      </c>
      <c r="N12" s="48">
        <f t="shared" si="1"/>
        <v>13.333333333333334</v>
      </c>
      <c r="O12" s="46">
        <v>3</v>
      </c>
      <c r="P12" s="47">
        <f t="shared" si="2"/>
        <v>3</v>
      </c>
      <c r="Q12" s="48">
        <f t="shared" si="3"/>
        <v>7.5</v>
      </c>
      <c r="R12" s="46">
        <v>4</v>
      </c>
      <c r="S12" s="46">
        <v>2</v>
      </c>
      <c r="T12" s="46">
        <v>3</v>
      </c>
      <c r="U12" s="47">
        <f t="shared" si="4"/>
        <v>9</v>
      </c>
      <c r="V12" s="48">
        <f t="shared" si="5"/>
        <v>18.75</v>
      </c>
      <c r="W12" s="46">
        <v>3</v>
      </c>
      <c r="X12" s="46">
        <v>3</v>
      </c>
      <c r="Y12" s="46">
        <v>2</v>
      </c>
      <c r="Z12" s="46">
        <v>1</v>
      </c>
      <c r="AA12" s="47">
        <f t="shared" si="6"/>
        <v>9</v>
      </c>
      <c r="AB12" s="48">
        <f t="shared" si="7"/>
        <v>5.625</v>
      </c>
      <c r="AC12" s="46">
        <v>3</v>
      </c>
      <c r="AD12" s="46">
        <v>2</v>
      </c>
      <c r="AE12" s="46">
        <v>1</v>
      </c>
      <c r="AF12" s="47">
        <f t="shared" si="8"/>
        <v>6</v>
      </c>
      <c r="AG12" s="48">
        <f t="shared" si="9"/>
        <v>7.5</v>
      </c>
      <c r="AH12" s="46">
        <v>3</v>
      </c>
      <c r="AI12" s="46">
        <v>1</v>
      </c>
      <c r="AJ12" s="46">
        <v>2</v>
      </c>
      <c r="AK12" s="47">
        <f t="shared" si="10"/>
        <v>6</v>
      </c>
      <c r="AL12" s="48">
        <f t="shared" si="11"/>
        <v>10</v>
      </c>
      <c r="AM12" s="49">
        <f t="shared" si="12"/>
        <v>62.708333333333336</v>
      </c>
      <c r="AN12" s="49" t="str">
        <f t="shared" si="13"/>
        <v>TUMBUH</v>
      </c>
    </row>
    <row r="13" spans="1:42" ht="17.5" x14ac:dyDescent="0.35">
      <c r="A13" s="43">
        <v>6</v>
      </c>
      <c r="B13" s="44" t="s">
        <v>18</v>
      </c>
      <c r="C13" s="44" t="s">
        <v>19</v>
      </c>
      <c r="D13" s="45" t="s">
        <v>30</v>
      </c>
      <c r="E13" s="44" t="s">
        <v>31</v>
      </c>
      <c r="F13" s="37" t="str">
        <f>'[1]Profil BUMDes 22'!F13</f>
        <v>JADI JAYA</v>
      </c>
      <c r="G13" s="46">
        <v>4</v>
      </c>
      <c r="H13" s="46">
        <v>4</v>
      </c>
      <c r="I13" s="46">
        <v>3</v>
      </c>
      <c r="J13" s="46">
        <v>2</v>
      </c>
      <c r="K13" s="46">
        <v>2</v>
      </c>
      <c r="L13" s="46">
        <v>3</v>
      </c>
      <c r="M13" s="47">
        <f t="shared" si="0"/>
        <v>18</v>
      </c>
      <c r="N13" s="48">
        <f t="shared" si="1"/>
        <v>15</v>
      </c>
      <c r="O13" s="46">
        <v>3</v>
      </c>
      <c r="P13" s="47">
        <f t="shared" si="2"/>
        <v>3</v>
      </c>
      <c r="Q13" s="48">
        <f t="shared" si="3"/>
        <v>7.5</v>
      </c>
      <c r="R13" s="46">
        <v>3</v>
      </c>
      <c r="S13" s="46">
        <v>3</v>
      </c>
      <c r="T13" s="46">
        <v>3</v>
      </c>
      <c r="U13" s="47">
        <f t="shared" si="4"/>
        <v>9</v>
      </c>
      <c r="V13" s="48">
        <f t="shared" si="5"/>
        <v>18.75</v>
      </c>
      <c r="W13" s="46">
        <v>2</v>
      </c>
      <c r="X13" s="46">
        <v>2</v>
      </c>
      <c r="Y13" s="46">
        <v>2</v>
      </c>
      <c r="Z13" s="46">
        <v>2</v>
      </c>
      <c r="AA13" s="47">
        <f t="shared" si="6"/>
        <v>8</v>
      </c>
      <c r="AB13" s="48">
        <f t="shared" si="7"/>
        <v>5</v>
      </c>
      <c r="AC13" s="46">
        <v>3</v>
      </c>
      <c r="AD13" s="46">
        <v>1</v>
      </c>
      <c r="AE13" s="46">
        <v>3</v>
      </c>
      <c r="AF13" s="47">
        <f t="shared" si="8"/>
        <v>7</v>
      </c>
      <c r="AG13" s="48">
        <f t="shared" si="9"/>
        <v>8.75</v>
      </c>
      <c r="AH13" s="46">
        <v>3</v>
      </c>
      <c r="AI13" s="46">
        <v>3</v>
      </c>
      <c r="AJ13" s="46">
        <v>1</v>
      </c>
      <c r="AK13" s="47">
        <f t="shared" si="10"/>
        <v>7</v>
      </c>
      <c r="AL13" s="48">
        <f t="shared" si="11"/>
        <v>11.666666666666666</v>
      </c>
      <c r="AM13" s="49">
        <f t="shared" si="12"/>
        <v>66.666666666666671</v>
      </c>
      <c r="AN13" s="49" t="str">
        <f t="shared" si="13"/>
        <v>TUMBUH</v>
      </c>
    </row>
    <row r="14" spans="1:42" ht="17.5" x14ac:dyDescent="0.35">
      <c r="A14" s="43">
        <v>7</v>
      </c>
      <c r="B14" s="44" t="s">
        <v>18</v>
      </c>
      <c r="C14" s="44" t="s">
        <v>19</v>
      </c>
      <c r="D14" s="45" t="s">
        <v>32</v>
      </c>
      <c r="E14" s="44" t="s">
        <v>33</v>
      </c>
      <c r="F14" s="37" t="str">
        <f>'[1]Profil BUMDes 22'!F14</f>
        <v>RIMBA KARYA SEJAHTERA</v>
      </c>
      <c r="G14" s="46">
        <v>4</v>
      </c>
      <c r="H14" s="46">
        <v>3</v>
      </c>
      <c r="I14" s="46">
        <v>3</v>
      </c>
      <c r="J14" s="46">
        <v>2</v>
      </c>
      <c r="K14" s="46">
        <v>1</v>
      </c>
      <c r="L14" s="46">
        <v>3</v>
      </c>
      <c r="M14" s="47">
        <f t="shared" si="0"/>
        <v>16</v>
      </c>
      <c r="N14" s="48">
        <f t="shared" si="1"/>
        <v>13.333333333333334</v>
      </c>
      <c r="O14" s="46">
        <v>3</v>
      </c>
      <c r="P14" s="47">
        <f t="shared" si="2"/>
        <v>3</v>
      </c>
      <c r="Q14" s="48">
        <f t="shared" si="3"/>
        <v>7.5</v>
      </c>
      <c r="R14" s="46">
        <v>3</v>
      </c>
      <c r="S14" s="46">
        <v>1</v>
      </c>
      <c r="T14" s="46">
        <v>1</v>
      </c>
      <c r="U14" s="47">
        <f t="shared" si="4"/>
        <v>5</v>
      </c>
      <c r="V14" s="48">
        <f t="shared" si="5"/>
        <v>10.416666666666666</v>
      </c>
      <c r="W14" s="46">
        <v>2</v>
      </c>
      <c r="X14" s="46">
        <v>2</v>
      </c>
      <c r="Y14" s="46">
        <v>2</v>
      </c>
      <c r="Z14" s="46">
        <v>1</v>
      </c>
      <c r="AA14" s="47">
        <f t="shared" si="6"/>
        <v>7</v>
      </c>
      <c r="AB14" s="48">
        <f t="shared" si="7"/>
        <v>4.375</v>
      </c>
      <c r="AC14" s="46">
        <v>1</v>
      </c>
      <c r="AD14" s="46">
        <v>1</v>
      </c>
      <c r="AE14" s="46">
        <v>1</v>
      </c>
      <c r="AF14" s="47">
        <f t="shared" si="8"/>
        <v>3</v>
      </c>
      <c r="AG14" s="48">
        <f t="shared" si="9"/>
        <v>3.75</v>
      </c>
      <c r="AH14" s="46">
        <v>3</v>
      </c>
      <c r="AI14" s="46">
        <v>1</v>
      </c>
      <c r="AJ14" s="46">
        <v>1</v>
      </c>
      <c r="AK14" s="47">
        <f t="shared" si="10"/>
        <v>5</v>
      </c>
      <c r="AL14" s="48">
        <f t="shared" si="11"/>
        <v>8.3333333333333339</v>
      </c>
      <c r="AM14" s="49">
        <f t="shared" si="12"/>
        <v>47.708333333333336</v>
      </c>
      <c r="AN14" s="49" t="str">
        <f t="shared" si="13"/>
        <v>DASAR</v>
      </c>
    </row>
    <row r="15" spans="1:42" ht="17.5" x14ac:dyDescent="0.35">
      <c r="A15" s="43">
        <v>8</v>
      </c>
      <c r="B15" s="44" t="s">
        <v>18</v>
      </c>
      <c r="C15" s="44" t="s">
        <v>19</v>
      </c>
      <c r="D15" s="45" t="s">
        <v>34</v>
      </c>
      <c r="E15" s="44" t="s">
        <v>35</v>
      </c>
      <c r="F15" s="37" t="str">
        <f>'[1]Profil BUMDes 22'!F15</f>
        <v>NGREMBOKO</v>
      </c>
      <c r="G15" s="46">
        <v>4</v>
      </c>
      <c r="H15" s="46">
        <v>3</v>
      </c>
      <c r="I15" s="46">
        <v>3</v>
      </c>
      <c r="J15" s="46">
        <v>2</v>
      </c>
      <c r="K15" s="46">
        <v>1</v>
      </c>
      <c r="L15" s="46">
        <v>3</v>
      </c>
      <c r="M15" s="47">
        <f t="shared" si="0"/>
        <v>16</v>
      </c>
      <c r="N15" s="48">
        <f t="shared" si="1"/>
        <v>13.333333333333334</v>
      </c>
      <c r="O15" s="46">
        <v>3</v>
      </c>
      <c r="P15" s="47">
        <f t="shared" si="2"/>
        <v>3</v>
      </c>
      <c r="Q15" s="48">
        <f t="shared" si="3"/>
        <v>7.5</v>
      </c>
      <c r="R15" s="46">
        <v>4</v>
      </c>
      <c r="S15" s="46">
        <v>3</v>
      </c>
      <c r="T15" s="46">
        <v>3</v>
      </c>
      <c r="U15" s="47">
        <f t="shared" si="4"/>
        <v>10</v>
      </c>
      <c r="V15" s="48">
        <f t="shared" si="5"/>
        <v>20.833333333333332</v>
      </c>
      <c r="W15" s="46">
        <v>3</v>
      </c>
      <c r="X15" s="46">
        <v>3</v>
      </c>
      <c r="Y15" s="46">
        <v>2</v>
      </c>
      <c r="Z15" s="46">
        <v>1</v>
      </c>
      <c r="AA15" s="47">
        <f t="shared" si="6"/>
        <v>9</v>
      </c>
      <c r="AB15" s="48">
        <f t="shared" si="7"/>
        <v>5.625</v>
      </c>
      <c r="AC15" s="46">
        <v>3</v>
      </c>
      <c r="AD15" s="46">
        <v>2</v>
      </c>
      <c r="AE15" s="46">
        <v>1</v>
      </c>
      <c r="AF15" s="47">
        <f t="shared" si="8"/>
        <v>6</v>
      </c>
      <c r="AG15" s="48">
        <f t="shared" si="9"/>
        <v>7.5</v>
      </c>
      <c r="AH15" s="46">
        <v>3</v>
      </c>
      <c r="AI15" s="46">
        <v>2</v>
      </c>
      <c r="AJ15" s="46">
        <v>2</v>
      </c>
      <c r="AK15" s="47">
        <f t="shared" si="10"/>
        <v>7</v>
      </c>
      <c r="AL15" s="48">
        <f t="shared" si="11"/>
        <v>11.666666666666666</v>
      </c>
      <c r="AM15" s="49">
        <f t="shared" si="12"/>
        <v>66.458333333333343</v>
      </c>
      <c r="AN15" s="49" t="str">
        <f t="shared" si="13"/>
        <v>TUMBUH</v>
      </c>
    </row>
    <row r="16" spans="1:42" ht="17.5" x14ac:dyDescent="0.35">
      <c r="A16" s="43">
        <v>9</v>
      </c>
      <c r="B16" s="44" t="s">
        <v>18</v>
      </c>
      <c r="C16" s="44" t="s">
        <v>19</v>
      </c>
      <c r="D16" s="45" t="s">
        <v>36</v>
      </c>
      <c r="E16" s="44" t="s">
        <v>19</v>
      </c>
      <c r="F16" s="37" t="str">
        <f>'[1]Profil BUMDes 22'!F16</f>
        <v>MANDIRI SEJAHTERA</v>
      </c>
      <c r="G16" s="46">
        <v>4</v>
      </c>
      <c r="H16" s="46">
        <v>3</v>
      </c>
      <c r="I16" s="46">
        <v>3</v>
      </c>
      <c r="J16" s="46">
        <v>2</v>
      </c>
      <c r="K16" s="46">
        <v>1</v>
      </c>
      <c r="L16" s="46">
        <v>3</v>
      </c>
      <c r="M16" s="47">
        <f t="shared" si="0"/>
        <v>16</v>
      </c>
      <c r="N16" s="48">
        <f t="shared" si="1"/>
        <v>13.333333333333334</v>
      </c>
      <c r="O16" s="46">
        <v>3</v>
      </c>
      <c r="P16" s="47">
        <f t="shared" si="2"/>
        <v>3</v>
      </c>
      <c r="Q16" s="48">
        <f t="shared" si="3"/>
        <v>7.5</v>
      </c>
      <c r="R16" s="46">
        <v>3</v>
      </c>
      <c r="S16" s="46">
        <v>1</v>
      </c>
      <c r="T16" s="46">
        <v>1</v>
      </c>
      <c r="U16" s="47">
        <f t="shared" si="4"/>
        <v>5</v>
      </c>
      <c r="V16" s="48">
        <f t="shared" si="5"/>
        <v>10.416666666666666</v>
      </c>
      <c r="W16" s="46">
        <v>2</v>
      </c>
      <c r="X16" s="46">
        <v>2</v>
      </c>
      <c r="Y16" s="46">
        <v>2</v>
      </c>
      <c r="Z16" s="46">
        <v>1</v>
      </c>
      <c r="AA16" s="47">
        <f t="shared" si="6"/>
        <v>7</v>
      </c>
      <c r="AB16" s="48">
        <f t="shared" si="7"/>
        <v>4.375</v>
      </c>
      <c r="AC16" s="46">
        <v>1</v>
      </c>
      <c r="AD16" s="46">
        <v>1</v>
      </c>
      <c r="AE16" s="46">
        <v>1</v>
      </c>
      <c r="AF16" s="47">
        <f t="shared" si="8"/>
        <v>3</v>
      </c>
      <c r="AG16" s="48">
        <f t="shared" si="9"/>
        <v>3.75</v>
      </c>
      <c r="AH16" s="46">
        <v>3</v>
      </c>
      <c r="AI16" s="46">
        <v>1</v>
      </c>
      <c r="AJ16" s="46">
        <v>1</v>
      </c>
      <c r="AK16" s="47">
        <f t="shared" si="10"/>
        <v>5</v>
      </c>
      <c r="AL16" s="48">
        <f t="shared" si="11"/>
        <v>8.3333333333333339</v>
      </c>
      <c r="AM16" s="49">
        <f t="shared" si="12"/>
        <v>47.708333333333336</v>
      </c>
      <c r="AN16" s="49" t="str">
        <f t="shared" si="13"/>
        <v>DASAR</v>
      </c>
    </row>
    <row r="17" spans="1:40" ht="17.5" x14ac:dyDescent="0.35">
      <c r="A17" s="43">
        <v>10</v>
      </c>
      <c r="B17" s="44" t="s">
        <v>18</v>
      </c>
      <c r="C17" s="44" t="s">
        <v>19</v>
      </c>
      <c r="D17" s="45" t="s">
        <v>37</v>
      </c>
      <c r="E17" s="44" t="s">
        <v>38</v>
      </c>
      <c r="F17" s="37" t="str">
        <f>'[1]Profil BUMDes 22'!F17</f>
        <v>SUKSES MANDIRI</v>
      </c>
      <c r="G17" s="46">
        <v>4</v>
      </c>
      <c r="H17" s="46">
        <v>3</v>
      </c>
      <c r="I17" s="46">
        <v>3</v>
      </c>
      <c r="J17" s="46">
        <v>2</v>
      </c>
      <c r="K17" s="46">
        <v>1</v>
      </c>
      <c r="L17" s="46">
        <v>3</v>
      </c>
      <c r="M17" s="47">
        <f t="shared" si="0"/>
        <v>16</v>
      </c>
      <c r="N17" s="48">
        <f t="shared" si="1"/>
        <v>13.333333333333334</v>
      </c>
      <c r="O17" s="46">
        <v>3</v>
      </c>
      <c r="P17" s="47">
        <f t="shared" si="2"/>
        <v>3</v>
      </c>
      <c r="Q17" s="48">
        <f t="shared" si="3"/>
        <v>7.5</v>
      </c>
      <c r="R17" s="46">
        <v>3</v>
      </c>
      <c r="S17" s="46">
        <v>1</v>
      </c>
      <c r="T17" s="46">
        <v>1</v>
      </c>
      <c r="U17" s="47">
        <f t="shared" si="4"/>
        <v>5</v>
      </c>
      <c r="V17" s="48">
        <f t="shared" si="5"/>
        <v>10.416666666666666</v>
      </c>
      <c r="W17" s="46">
        <v>2</v>
      </c>
      <c r="X17" s="46">
        <v>2</v>
      </c>
      <c r="Y17" s="46">
        <v>2</v>
      </c>
      <c r="Z17" s="46">
        <v>1</v>
      </c>
      <c r="AA17" s="47">
        <f t="shared" si="6"/>
        <v>7</v>
      </c>
      <c r="AB17" s="48">
        <f t="shared" si="7"/>
        <v>4.375</v>
      </c>
      <c r="AC17" s="46">
        <v>1</v>
      </c>
      <c r="AD17" s="46">
        <v>1</v>
      </c>
      <c r="AE17" s="46">
        <v>1</v>
      </c>
      <c r="AF17" s="47">
        <f t="shared" si="8"/>
        <v>3</v>
      </c>
      <c r="AG17" s="48">
        <f t="shared" si="9"/>
        <v>3.75</v>
      </c>
      <c r="AH17" s="46">
        <v>3</v>
      </c>
      <c r="AI17" s="46">
        <v>1</v>
      </c>
      <c r="AJ17" s="46">
        <v>1</v>
      </c>
      <c r="AK17" s="47">
        <f t="shared" si="10"/>
        <v>5</v>
      </c>
      <c r="AL17" s="48">
        <f t="shared" si="11"/>
        <v>8.3333333333333339</v>
      </c>
      <c r="AM17" s="49">
        <f t="shared" si="12"/>
        <v>47.708333333333336</v>
      </c>
      <c r="AN17" s="49" t="str">
        <f t="shared" si="13"/>
        <v>DASAR</v>
      </c>
    </row>
    <row r="18" spans="1:40" ht="17.5" x14ac:dyDescent="0.35">
      <c r="A18" s="43">
        <v>11</v>
      </c>
      <c r="B18" s="44" t="s">
        <v>18</v>
      </c>
      <c r="C18" s="44" t="s">
        <v>19</v>
      </c>
      <c r="D18" s="45" t="s">
        <v>39</v>
      </c>
      <c r="E18" s="44" t="s">
        <v>40</v>
      </c>
      <c r="F18" s="37" t="str">
        <f>'[1]Profil BUMDes 22'!F18</f>
        <v>TEGALSARI WIJAYA</v>
      </c>
      <c r="G18" s="46">
        <v>4</v>
      </c>
      <c r="H18" s="46">
        <v>3</v>
      </c>
      <c r="I18" s="46">
        <v>3</v>
      </c>
      <c r="J18" s="46">
        <v>2</v>
      </c>
      <c r="K18" s="46">
        <v>1</v>
      </c>
      <c r="L18" s="46">
        <v>3</v>
      </c>
      <c r="M18" s="47">
        <f t="shared" si="0"/>
        <v>16</v>
      </c>
      <c r="N18" s="48">
        <f t="shared" si="1"/>
        <v>13.333333333333334</v>
      </c>
      <c r="O18" s="46">
        <v>3</v>
      </c>
      <c r="P18" s="47">
        <f t="shared" si="2"/>
        <v>3</v>
      </c>
      <c r="Q18" s="48">
        <f t="shared" si="3"/>
        <v>7.5</v>
      </c>
      <c r="R18" s="46">
        <v>3</v>
      </c>
      <c r="S18" s="46">
        <v>1</v>
      </c>
      <c r="T18" s="46">
        <v>1</v>
      </c>
      <c r="U18" s="47">
        <f t="shared" si="4"/>
        <v>5</v>
      </c>
      <c r="V18" s="48">
        <f t="shared" si="5"/>
        <v>10.416666666666666</v>
      </c>
      <c r="W18" s="46">
        <v>2</v>
      </c>
      <c r="X18" s="46">
        <v>2</v>
      </c>
      <c r="Y18" s="46">
        <v>2</v>
      </c>
      <c r="Z18" s="46">
        <v>1</v>
      </c>
      <c r="AA18" s="47">
        <f t="shared" si="6"/>
        <v>7</v>
      </c>
      <c r="AB18" s="48">
        <f t="shared" si="7"/>
        <v>4.375</v>
      </c>
      <c r="AC18" s="46">
        <v>1</v>
      </c>
      <c r="AD18" s="46">
        <v>1</v>
      </c>
      <c r="AE18" s="46">
        <v>1</v>
      </c>
      <c r="AF18" s="47">
        <f t="shared" si="8"/>
        <v>3</v>
      </c>
      <c r="AG18" s="48">
        <f t="shared" si="9"/>
        <v>3.75</v>
      </c>
      <c r="AH18" s="46">
        <v>3</v>
      </c>
      <c r="AI18" s="46">
        <v>1</v>
      </c>
      <c r="AJ18" s="46">
        <v>1</v>
      </c>
      <c r="AK18" s="47">
        <f t="shared" si="10"/>
        <v>5</v>
      </c>
      <c r="AL18" s="48">
        <f t="shared" si="11"/>
        <v>8.3333333333333339</v>
      </c>
      <c r="AM18" s="49">
        <f t="shared" si="12"/>
        <v>47.708333333333336</v>
      </c>
      <c r="AN18" s="49" t="str">
        <f t="shared" si="13"/>
        <v>DASAR</v>
      </c>
    </row>
    <row r="19" spans="1:40" ht="17.5" x14ac:dyDescent="0.35">
      <c r="A19" s="43">
        <v>12</v>
      </c>
      <c r="B19" s="44" t="s">
        <v>18</v>
      </c>
      <c r="C19" s="44" t="s">
        <v>19</v>
      </c>
      <c r="D19" s="45" t="s">
        <v>41</v>
      </c>
      <c r="E19" s="44" t="s">
        <v>42</v>
      </c>
      <c r="F19" s="37" t="s">
        <v>43</v>
      </c>
      <c r="G19" s="46">
        <v>1</v>
      </c>
      <c r="H19" s="46">
        <v>1</v>
      </c>
      <c r="I19" s="46">
        <v>1</v>
      </c>
      <c r="J19" s="46">
        <v>1</v>
      </c>
      <c r="K19" s="46">
        <v>1</v>
      </c>
      <c r="L19" s="46">
        <v>1</v>
      </c>
      <c r="M19" s="47">
        <f t="shared" si="0"/>
        <v>6</v>
      </c>
      <c r="N19" s="48">
        <f t="shared" si="1"/>
        <v>5</v>
      </c>
      <c r="O19" s="46">
        <v>1</v>
      </c>
      <c r="P19" s="47">
        <f t="shared" si="2"/>
        <v>1</v>
      </c>
      <c r="Q19" s="48">
        <f t="shared" si="3"/>
        <v>2.5</v>
      </c>
      <c r="R19" s="46">
        <v>1</v>
      </c>
      <c r="S19" s="46">
        <v>1</v>
      </c>
      <c r="T19" s="46">
        <v>1</v>
      </c>
      <c r="U19" s="47">
        <f t="shared" si="4"/>
        <v>3</v>
      </c>
      <c r="V19" s="48">
        <f t="shared" si="5"/>
        <v>6.25</v>
      </c>
      <c r="W19" s="46">
        <v>1</v>
      </c>
      <c r="X19" s="46">
        <v>1</v>
      </c>
      <c r="Y19" s="46">
        <v>1</v>
      </c>
      <c r="Z19" s="46">
        <v>1</v>
      </c>
      <c r="AA19" s="47">
        <f t="shared" si="6"/>
        <v>4</v>
      </c>
      <c r="AB19" s="48">
        <f t="shared" si="7"/>
        <v>2.5</v>
      </c>
      <c r="AC19" s="46">
        <v>1</v>
      </c>
      <c r="AD19" s="46">
        <v>1</v>
      </c>
      <c r="AE19" s="46">
        <v>1</v>
      </c>
      <c r="AF19" s="47">
        <f t="shared" si="8"/>
        <v>3</v>
      </c>
      <c r="AG19" s="48">
        <f t="shared" si="9"/>
        <v>3.75</v>
      </c>
      <c r="AH19" s="46">
        <v>1</v>
      </c>
      <c r="AI19" s="46">
        <v>1</v>
      </c>
      <c r="AJ19" s="46">
        <v>1</v>
      </c>
      <c r="AK19" s="47">
        <f t="shared" si="10"/>
        <v>3</v>
      </c>
      <c r="AL19" s="48">
        <f t="shared" si="11"/>
        <v>5</v>
      </c>
      <c r="AM19" s="49">
        <f t="shared" si="12"/>
        <v>25</v>
      </c>
      <c r="AN19" s="49" t="str">
        <f t="shared" si="13"/>
        <v>DASAR</v>
      </c>
    </row>
    <row r="20" spans="1:40" ht="17.5" x14ac:dyDescent="0.35">
      <c r="A20" s="43">
        <v>13</v>
      </c>
      <c r="B20" s="44" t="s">
        <v>18</v>
      </c>
      <c r="C20" s="44" t="s">
        <v>19</v>
      </c>
      <c r="D20" s="45" t="s">
        <v>44</v>
      </c>
      <c r="E20" s="44" t="s">
        <v>45</v>
      </c>
      <c r="F20" s="37" t="str">
        <f>'[1]Profil BUMDes 22'!F19</f>
        <v>KARYA MANUNGGAL</v>
      </c>
      <c r="G20" s="46">
        <v>4</v>
      </c>
      <c r="H20" s="46">
        <v>3</v>
      </c>
      <c r="I20" s="46">
        <v>3</v>
      </c>
      <c r="J20" s="46">
        <v>2</v>
      </c>
      <c r="K20" s="46">
        <v>1</v>
      </c>
      <c r="L20" s="46">
        <v>3</v>
      </c>
      <c r="M20" s="47">
        <f t="shared" si="0"/>
        <v>16</v>
      </c>
      <c r="N20" s="48">
        <f t="shared" si="1"/>
        <v>13.333333333333334</v>
      </c>
      <c r="O20" s="46">
        <v>3</v>
      </c>
      <c r="P20" s="47">
        <f t="shared" si="2"/>
        <v>3</v>
      </c>
      <c r="Q20" s="48">
        <f t="shared" si="3"/>
        <v>7.5</v>
      </c>
      <c r="R20" s="46">
        <v>3</v>
      </c>
      <c r="S20" s="46">
        <v>1</v>
      </c>
      <c r="T20" s="46">
        <v>1</v>
      </c>
      <c r="U20" s="47">
        <f t="shared" si="4"/>
        <v>5</v>
      </c>
      <c r="V20" s="48">
        <f t="shared" si="5"/>
        <v>10.416666666666666</v>
      </c>
      <c r="W20" s="46">
        <v>2</v>
      </c>
      <c r="X20" s="46">
        <v>2</v>
      </c>
      <c r="Y20" s="46">
        <v>2</v>
      </c>
      <c r="Z20" s="46">
        <v>1</v>
      </c>
      <c r="AA20" s="47">
        <f t="shared" si="6"/>
        <v>7</v>
      </c>
      <c r="AB20" s="48">
        <f t="shared" si="7"/>
        <v>4.375</v>
      </c>
      <c r="AC20" s="46">
        <v>1</v>
      </c>
      <c r="AD20" s="46">
        <v>1</v>
      </c>
      <c r="AE20" s="46">
        <v>1</v>
      </c>
      <c r="AF20" s="47">
        <f t="shared" si="8"/>
        <v>3</v>
      </c>
      <c r="AG20" s="48">
        <f t="shared" si="9"/>
        <v>3.75</v>
      </c>
      <c r="AH20" s="46">
        <v>3</v>
      </c>
      <c r="AI20" s="46">
        <v>1</v>
      </c>
      <c r="AJ20" s="46">
        <v>1</v>
      </c>
      <c r="AK20" s="47">
        <f t="shared" si="10"/>
        <v>5</v>
      </c>
      <c r="AL20" s="48">
        <f t="shared" si="11"/>
        <v>8.3333333333333339</v>
      </c>
      <c r="AM20" s="49">
        <f t="shared" si="12"/>
        <v>47.708333333333336</v>
      </c>
      <c r="AN20" s="49" t="str">
        <f t="shared" si="13"/>
        <v>DASAR</v>
      </c>
    </row>
    <row r="21" spans="1:40" ht="17.5" x14ac:dyDescent="0.35">
      <c r="A21" s="43">
        <v>14</v>
      </c>
      <c r="B21" s="44" t="s">
        <v>18</v>
      </c>
      <c r="C21" s="44" t="s">
        <v>46</v>
      </c>
      <c r="D21" s="45" t="s">
        <v>47</v>
      </c>
      <c r="E21" s="44" t="s">
        <v>48</v>
      </c>
      <c r="F21" s="37" t="str">
        <f>'[1]Profil BUMDes 22'!F20</f>
        <v>ARGALOKA</v>
      </c>
      <c r="G21" s="46">
        <v>4</v>
      </c>
      <c r="H21" s="46">
        <v>3</v>
      </c>
      <c r="I21" s="46">
        <v>3</v>
      </c>
      <c r="J21" s="46">
        <v>2</v>
      </c>
      <c r="K21" s="46">
        <v>1</v>
      </c>
      <c r="L21" s="46">
        <v>2</v>
      </c>
      <c r="M21" s="47">
        <f t="shared" si="0"/>
        <v>15</v>
      </c>
      <c r="N21" s="48">
        <f t="shared" si="1"/>
        <v>12.5</v>
      </c>
      <c r="O21" s="46">
        <v>3</v>
      </c>
      <c r="P21" s="47">
        <f t="shared" si="2"/>
        <v>3</v>
      </c>
      <c r="Q21" s="48">
        <f t="shared" si="3"/>
        <v>7.5</v>
      </c>
      <c r="R21" s="46">
        <v>1</v>
      </c>
      <c r="S21" s="46">
        <v>1</v>
      </c>
      <c r="T21" s="46">
        <v>2</v>
      </c>
      <c r="U21" s="47">
        <f t="shared" si="4"/>
        <v>4</v>
      </c>
      <c r="V21" s="48">
        <f t="shared" si="5"/>
        <v>8.3333333333333339</v>
      </c>
      <c r="W21" s="46">
        <v>1</v>
      </c>
      <c r="X21" s="46">
        <v>1</v>
      </c>
      <c r="Y21" s="46">
        <v>2</v>
      </c>
      <c r="Z21" s="46">
        <v>1</v>
      </c>
      <c r="AA21" s="47">
        <f t="shared" si="6"/>
        <v>5</v>
      </c>
      <c r="AB21" s="48">
        <f t="shared" si="7"/>
        <v>3.125</v>
      </c>
      <c r="AC21" s="46">
        <v>1</v>
      </c>
      <c r="AD21" s="46">
        <v>1</v>
      </c>
      <c r="AE21" s="46">
        <v>1</v>
      </c>
      <c r="AF21" s="47">
        <f t="shared" si="8"/>
        <v>3</v>
      </c>
      <c r="AG21" s="48">
        <f t="shared" si="9"/>
        <v>3.75</v>
      </c>
      <c r="AH21" s="46">
        <v>1</v>
      </c>
      <c r="AI21" s="46">
        <v>3</v>
      </c>
      <c r="AJ21" s="46">
        <v>1</v>
      </c>
      <c r="AK21" s="47">
        <f t="shared" si="10"/>
        <v>5</v>
      </c>
      <c r="AL21" s="48">
        <f t="shared" si="11"/>
        <v>8.3333333333333339</v>
      </c>
      <c r="AM21" s="49">
        <f t="shared" si="12"/>
        <v>43.541666666666671</v>
      </c>
      <c r="AN21" s="49" t="str">
        <f t="shared" si="13"/>
        <v>DASAR</v>
      </c>
    </row>
    <row r="22" spans="1:40" ht="17.5" x14ac:dyDescent="0.35">
      <c r="A22" s="43">
        <v>15</v>
      </c>
      <c r="B22" s="44" t="s">
        <v>18</v>
      </c>
      <c r="C22" s="44" t="s">
        <v>46</v>
      </c>
      <c r="D22" s="45" t="s">
        <v>49</v>
      </c>
      <c r="E22" s="44" t="s">
        <v>50</v>
      </c>
      <c r="F22" s="37" t="str">
        <f>'[1]Profil BUMDes 22'!F21</f>
        <v>KAMAL JAYA</v>
      </c>
      <c r="G22" s="46">
        <v>3</v>
      </c>
      <c r="H22" s="46">
        <v>3</v>
      </c>
      <c r="I22" s="46">
        <v>2</v>
      </c>
      <c r="J22" s="46">
        <v>1</v>
      </c>
      <c r="K22" s="46">
        <v>1</v>
      </c>
      <c r="L22" s="46">
        <v>2</v>
      </c>
      <c r="M22" s="47">
        <f t="shared" si="0"/>
        <v>12</v>
      </c>
      <c r="N22" s="48">
        <f t="shared" si="1"/>
        <v>10</v>
      </c>
      <c r="O22" s="46">
        <v>2</v>
      </c>
      <c r="P22" s="47">
        <f t="shared" si="2"/>
        <v>2</v>
      </c>
      <c r="Q22" s="48">
        <f t="shared" si="3"/>
        <v>5</v>
      </c>
      <c r="R22" s="46">
        <v>1</v>
      </c>
      <c r="S22" s="46">
        <v>1</v>
      </c>
      <c r="T22" s="46">
        <v>1</v>
      </c>
      <c r="U22" s="47">
        <f t="shared" si="4"/>
        <v>3</v>
      </c>
      <c r="V22" s="48">
        <f t="shared" si="5"/>
        <v>6.25</v>
      </c>
      <c r="W22" s="46">
        <v>1</v>
      </c>
      <c r="X22" s="46">
        <v>1</v>
      </c>
      <c r="Y22" s="46">
        <v>1</v>
      </c>
      <c r="Z22" s="46">
        <v>1</v>
      </c>
      <c r="AA22" s="47">
        <f t="shared" si="6"/>
        <v>4</v>
      </c>
      <c r="AB22" s="48">
        <f t="shared" si="7"/>
        <v>2.5</v>
      </c>
      <c r="AC22" s="46">
        <v>1</v>
      </c>
      <c r="AD22" s="46">
        <v>2</v>
      </c>
      <c r="AE22" s="46">
        <v>1</v>
      </c>
      <c r="AF22" s="47">
        <f t="shared" si="8"/>
        <v>4</v>
      </c>
      <c r="AG22" s="48">
        <f t="shared" si="9"/>
        <v>5</v>
      </c>
      <c r="AH22" s="46">
        <v>3</v>
      </c>
      <c r="AI22" s="46">
        <v>1</v>
      </c>
      <c r="AJ22" s="46">
        <v>1</v>
      </c>
      <c r="AK22" s="47">
        <f t="shared" si="10"/>
        <v>5</v>
      </c>
      <c r="AL22" s="48">
        <f t="shared" si="11"/>
        <v>8.3333333333333339</v>
      </c>
      <c r="AM22" s="49">
        <f t="shared" si="12"/>
        <v>37.083333333333336</v>
      </c>
      <c r="AN22" s="49" t="str">
        <f t="shared" si="13"/>
        <v>DASAR</v>
      </c>
    </row>
    <row r="23" spans="1:40" ht="17.5" x14ac:dyDescent="0.35">
      <c r="A23" s="43">
        <v>16</v>
      </c>
      <c r="B23" s="44" t="s">
        <v>18</v>
      </c>
      <c r="C23" s="44" t="s">
        <v>46</v>
      </c>
      <c r="D23" s="45" t="s">
        <v>51</v>
      </c>
      <c r="E23" s="44" t="s">
        <v>52</v>
      </c>
      <c r="F23" s="37" t="str">
        <f>'[1]Profil BUMDes 22'!F22</f>
        <v>GENTAN SEJAHTERA</v>
      </c>
      <c r="G23" s="46">
        <v>4</v>
      </c>
      <c r="H23" s="46">
        <v>4</v>
      </c>
      <c r="I23" s="46">
        <v>3</v>
      </c>
      <c r="J23" s="46">
        <v>2</v>
      </c>
      <c r="K23" s="46">
        <v>1</v>
      </c>
      <c r="L23" s="46">
        <v>3</v>
      </c>
      <c r="M23" s="47">
        <f t="shared" si="0"/>
        <v>17</v>
      </c>
      <c r="N23" s="48">
        <f t="shared" si="1"/>
        <v>14.166666666666666</v>
      </c>
      <c r="O23" s="46">
        <v>2</v>
      </c>
      <c r="P23" s="47">
        <f t="shared" si="2"/>
        <v>2</v>
      </c>
      <c r="Q23" s="48">
        <f t="shared" si="3"/>
        <v>5</v>
      </c>
      <c r="R23" s="46">
        <v>3</v>
      </c>
      <c r="S23" s="46">
        <v>1</v>
      </c>
      <c r="T23" s="46">
        <v>3</v>
      </c>
      <c r="U23" s="47">
        <f t="shared" si="4"/>
        <v>7</v>
      </c>
      <c r="V23" s="48">
        <f t="shared" si="5"/>
        <v>14.583333333333334</v>
      </c>
      <c r="W23" s="46">
        <v>2</v>
      </c>
      <c r="X23" s="46">
        <v>2</v>
      </c>
      <c r="Y23" s="46">
        <v>1</v>
      </c>
      <c r="Z23" s="46">
        <v>1</v>
      </c>
      <c r="AA23" s="47">
        <f t="shared" si="6"/>
        <v>6</v>
      </c>
      <c r="AB23" s="48">
        <f t="shared" si="7"/>
        <v>3.75</v>
      </c>
      <c r="AC23" s="46">
        <v>1</v>
      </c>
      <c r="AD23" s="46">
        <v>1</v>
      </c>
      <c r="AE23" s="46">
        <v>1</v>
      </c>
      <c r="AF23" s="47">
        <f t="shared" si="8"/>
        <v>3</v>
      </c>
      <c r="AG23" s="48">
        <f t="shared" si="9"/>
        <v>3.75</v>
      </c>
      <c r="AH23" s="46">
        <v>3</v>
      </c>
      <c r="AI23" s="46">
        <v>3</v>
      </c>
      <c r="AJ23" s="46">
        <v>1</v>
      </c>
      <c r="AK23" s="47">
        <f t="shared" si="10"/>
        <v>7</v>
      </c>
      <c r="AL23" s="48">
        <f t="shared" si="11"/>
        <v>11.666666666666666</v>
      </c>
      <c r="AM23" s="49">
        <f t="shared" si="12"/>
        <v>52.916666666666664</v>
      </c>
      <c r="AN23" s="49" t="str">
        <f t="shared" si="13"/>
        <v>TUMBUH</v>
      </c>
    </row>
    <row r="24" spans="1:40" ht="17.5" x14ac:dyDescent="0.35">
      <c r="A24" s="43">
        <v>17</v>
      </c>
      <c r="B24" s="44" t="s">
        <v>18</v>
      </c>
      <c r="C24" s="44" t="s">
        <v>46</v>
      </c>
      <c r="D24" s="45" t="s">
        <v>53</v>
      </c>
      <c r="E24" s="44" t="s">
        <v>54</v>
      </c>
      <c r="F24" s="37" t="str">
        <f>'[1]Profil BUMDes 22'!F23</f>
        <v>KARYA BERSAMA</v>
      </c>
      <c r="G24" s="46">
        <v>4</v>
      </c>
      <c r="H24" s="46">
        <v>3</v>
      </c>
      <c r="I24" s="46">
        <v>1</v>
      </c>
      <c r="J24" s="46">
        <v>3</v>
      </c>
      <c r="K24" s="46">
        <v>1</v>
      </c>
      <c r="L24" s="46">
        <v>3</v>
      </c>
      <c r="M24" s="47">
        <f t="shared" si="0"/>
        <v>15</v>
      </c>
      <c r="N24" s="48">
        <f t="shared" si="1"/>
        <v>12.5</v>
      </c>
      <c r="O24" s="46">
        <v>3</v>
      </c>
      <c r="P24" s="47">
        <f t="shared" si="2"/>
        <v>3</v>
      </c>
      <c r="Q24" s="48">
        <f t="shared" si="3"/>
        <v>7.5</v>
      </c>
      <c r="R24" s="46">
        <v>2</v>
      </c>
      <c r="S24" s="46">
        <v>2</v>
      </c>
      <c r="T24" s="46">
        <v>3</v>
      </c>
      <c r="U24" s="47">
        <f t="shared" si="4"/>
        <v>7</v>
      </c>
      <c r="V24" s="48">
        <f t="shared" si="5"/>
        <v>14.583333333333334</v>
      </c>
      <c r="W24" s="46">
        <v>4</v>
      </c>
      <c r="X24" s="46">
        <v>4</v>
      </c>
      <c r="Y24" s="46">
        <v>4</v>
      </c>
      <c r="Z24" s="46">
        <v>3</v>
      </c>
      <c r="AA24" s="47">
        <f t="shared" si="6"/>
        <v>15</v>
      </c>
      <c r="AB24" s="48">
        <f t="shared" si="7"/>
        <v>9.375</v>
      </c>
      <c r="AC24" s="46">
        <v>1</v>
      </c>
      <c r="AD24" s="46">
        <v>1</v>
      </c>
      <c r="AE24" s="46">
        <v>1</v>
      </c>
      <c r="AF24" s="47">
        <f t="shared" si="8"/>
        <v>3</v>
      </c>
      <c r="AG24" s="48">
        <f t="shared" si="9"/>
        <v>3.75</v>
      </c>
      <c r="AH24" s="46">
        <v>3</v>
      </c>
      <c r="AI24" s="46">
        <v>2</v>
      </c>
      <c r="AJ24" s="46">
        <v>2</v>
      </c>
      <c r="AK24" s="47">
        <f t="shared" si="10"/>
        <v>7</v>
      </c>
      <c r="AL24" s="48">
        <f t="shared" si="11"/>
        <v>11.666666666666666</v>
      </c>
      <c r="AM24" s="49">
        <f t="shared" si="12"/>
        <v>59.375</v>
      </c>
      <c r="AN24" s="49" t="str">
        <f t="shared" si="13"/>
        <v>TUMBUH</v>
      </c>
    </row>
    <row r="25" spans="1:40" ht="17.5" x14ac:dyDescent="0.35">
      <c r="A25" s="43">
        <v>18</v>
      </c>
      <c r="B25" s="44" t="s">
        <v>18</v>
      </c>
      <c r="C25" s="44" t="s">
        <v>46</v>
      </c>
      <c r="D25" s="45" t="s">
        <v>55</v>
      </c>
      <c r="E25" s="44" t="s">
        <v>56</v>
      </c>
      <c r="F25" s="37" t="str">
        <f>'[1]Profil BUMDes 22'!F28</f>
        <v>SEKAR MANDIRI</v>
      </c>
      <c r="G25" s="46">
        <v>4</v>
      </c>
      <c r="H25" s="46">
        <v>4</v>
      </c>
      <c r="I25" s="46">
        <v>4</v>
      </c>
      <c r="J25" s="46">
        <v>4</v>
      </c>
      <c r="K25" s="46">
        <v>1</v>
      </c>
      <c r="L25" s="46">
        <v>3</v>
      </c>
      <c r="M25" s="47">
        <f>G25+H25+I25+J25+K25+L25</f>
        <v>20</v>
      </c>
      <c r="N25" s="48">
        <f>M25*20/24</f>
        <v>16.666666666666668</v>
      </c>
      <c r="O25" s="46">
        <v>3</v>
      </c>
      <c r="P25" s="47">
        <f>O25</f>
        <v>3</v>
      </c>
      <c r="Q25" s="48">
        <f>P25*10/4</f>
        <v>7.5</v>
      </c>
      <c r="R25" s="46">
        <v>4</v>
      </c>
      <c r="S25" s="46">
        <v>1</v>
      </c>
      <c r="T25" s="46">
        <v>3</v>
      </c>
      <c r="U25" s="47">
        <f>R25+S25+T25</f>
        <v>8</v>
      </c>
      <c r="V25" s="48">
        <f>U25*25/12</f>
        <v>16.666666666666668</v>
      </c>
      <c r="W25" s="46">
        <v>3</v>
      </c>
      <c r="X25" s="46">
        <v>4</v>
      </c>
      <c r="Y25" s="46">
        <v>3</v>
      </c>
      <c r="Z25" s="46">
        <v>3</v>
      </c>
      <c r="AA25" s="47">
        <f>W25+X25+Y25+Z25</f>
        <v>13</v>
      </c>
      <c r="AB25" s="48">
        <f>AA25*10/16</f>
        <v>8.125</v>
      </c>
      <c r="AC25" s="46">
        <v>3</v>
      </c>
      <c r="AD25" s="46">
        <v>3</v>
      </c>
      <c r="AE25" s="46">
        <v>2</v>
      </c>
      <c r="AF25" s="47">
        <f>AC25+AD25+AE25</f>
        <v>8</v>
      </c>
      <c r="AG25" s="48">
        <f>AF25*15/12</f>
        <v>10</v>
      </c>
      <c r="AH25" s="46">
        <v>4</v>
      </c>
      <c r="AI25" s="46">
        <v>3</v>
      </c>
      <c r="AJ25" s="46">
        <v>3</v>
      </c>
      <c r="AK25" s="47">
        <f>AH25+AI25+AJ25</f>
        <v>10</v>
      </c>
      <c r="AL25" s="48">
        <f>AK25*20/12</f>
        <v>16.666666666666668</v>
      </c>
      <c r="AM25" s="49">
        <f>N25+Q25+V25+AB25+AG25+AL25</f>
        <v>75.625</v>
      </c>
      <c r="AN25" s="49" t="str">
        <f>IF(AM25&gt;=85, "MAJU", IF(AM25&gt;=75, "BERKEMBANG", IF(AM25&gt;=50, "TUMBUH", IF(AM25&gt;=25, "DASAR"))))</f>
        <v>BERKEMBANG</v>
      </c>
    </row>
    <row r="26" spans="1:40" ht="17.5" x14ac:dyDescent="0.35">
      <c r="A26" s="43">
        <v>19</v>
      </c>
      <c r="B26" s="44" t="s">
        <v>18</v>
      </c>
      <c r="C26" s="44" t="s">
        <v>46</v>
      </c>
      <c r="D26" s="45" t="s">
        <v>57</v>
      </c>
      <c r="E26" s="44" t="s">
        <v>46</v>
      </c>
      <c r="F26" s="37" t="str">
        <f>'[1]Profil BUMDes 22'!F24</f>
        <v>NGUDI MULYO</v>
      </c>
      <c r="G26" s="46">
        <v>3</v>
      </c>
      <c r="H26" s="46">
        <v>3</v>
      </c>
      <c r="I26" s="46">
        <v>3</v>
      </c>
      <c r="J26" s="46">
        <v>3</v>
      </c>
      <c r="K26" s="46">
        <v>3</v>
      </c>
      <c r="L26" s="46">
        <v>3</v>
      </c>
      <c r="M26" s="47">
        <f t="shared" si="0"/>
        <v>18</v>
      </c>
      <c r="N26" s="48">
        <f t="shared" si="1"/>
        <v>15</v>
      </c>
      <c r="O26" s="46">
        <v>3</v>
      </c>
      <c r="P26" s="47">
        <f t="shared" si="2"/>
        <v>3</v>
      </c>
      <c r="Q26" s="48">
        <f t="shared" si="3"/>
        <v>7.5</v>
      </c>
      <c r="R26" s="46">
        <v>3</v>
      </c>
      <c r="S26" s="46">
        <v>2</v>
      </c>
      <c r="T26" s="46">
        <v>3</v>
      </c>
      <c r="U26" s="47">
        <f t="shared" si="4"/>
        <v>8</v>
      </c>
      <c r="V26" s="48">
        <f t="shared" si="5"/>
        <v>16.666666666666668</v>
      </c>
      <c r="W26" s="46">
        <v>3</v>
      </c>
      <c r="X26" s="46">
        <v>3</v>
      </c>
      <c r="Y26" s="46">
        <v>3</v>
      </c>
      <c r="Z26" s="46">
        <v>3</v>
      </c>
      <c r="AA26" s="47">
        <f t="shared" si="6"/>
        <v>12</v>
      </c>
      <c r="AB26" s="48">
        <f t="shared" si="7"/>
        <v>7.5</v>
      </c>
      <c r="AC26" s="46">
        <v>2</v>
      </c>
      <c r="AD26" s="46">
        <v>3</v>
      </c>
      <c r="AE26" s="46">
        <v>2</v>
      </c>
      <c r="AF26" s="47">
        <f t="shared" si="8"/>
        <v>7</v>
      </c>
      <c r="AG26" s="48">
        <f t="shared" si="9"/>
        <v>8.75</v>
      </c>
      <c r="AH26" s="46">
        <v>3</v>
      </c>
      <c r="AI26" s="46">
        <v>3</v>
      </c>
      <c r="AJ26" s="46">
        <v>4</v>
      </c>
      <c r="AK26" s="47">
        <f t="shared" si="10"/>
        <v>10</v>
      </c>
      <c r="AL26" s="48">
        <f t="shared" si="11"/>
        <v>16.666666666666668</v>
      </c>
      <c r="AM26" s="49">
        <f t="shared" si="12"/>
        <v>72.083333333333343</v>
      </c>
      <c r="AN26" s="49" t="str">
        <f t="shared" si="13"/>
        <v>TUMBUH</v>
      </c>
    </row>
    <row r="27" spans="1:40" ht="17.5" x14ac:dyDescent="0.35">
      <c r="A27" s="43">
        <v>20</v>
      </c>
      <c r="B27" s="44" t="s">
        <v>18</v>
      </c>
      <c r="C27" s="44" t="s">
        <v>46</v>
      </c>
      <c r="D27" s="45" t="s">
        <v>58</v>
      </c>
      <c r="E27" s="44" t="s">
        <v>59</v>
      </c>
      <c r="F27" s="37" t="str">
        <f>'[1]Profil BUMDes 22'!F25</f>
        <v>BINA KARYA MANDIRI</v>
      </c>
      <c r="G27" s="46">
        <v>3</v>
      </c>
      <c r="H27" s="46">
        <v>3</v>
      </c>
      <c r="I27" s="46">
        <v>3</v>
      </c>
      <c r="J27" s="46">
        <v>3</v>
      </c>
      <c r="K27" s="46">
        <v>4</v>
      </c>
      <c r="L27" s="46">
        <v>3</v>
      </c>
      <c r="M27" s="47">
        <f t="shared" si="0"/>
        <v>19</v>
      </c>
      <c r="N27" s="48">
        <f t="shared" si="1"/>
        <v>15.833333333333334</v>
      </c>
      <c r="O27" s="46">
        <v>3</v>
      </c>
      <c r="P27" s="47">
        <f t="shared" si="2"/>
        <v>3</v>
      </c>
      <c r="Q27" s="48">
        <f t="shared" si="3"/>
        <v>7.5</v>
      </c>
      <c r="R27" s="46">
        <v>3</v>
      </c>
      <c r="S27" s="46">
        <v>3</v>
      </c>
      <c r="T27" s="46">
        <v>3</v>
      </c>
      <c r="U27" s="47">
        <f t="shared" si="4"/>
        <v>9</v>
      </c>
      <c r="V27" s="48">
        <f t="shared" si="5"/>
        <v>18.75</v>
      </c>
      <c r="W27" s="46">
        <v>2</v>
      </c>
      <c r="X27" s="46">
        <v>3</v>
      </c>
      <c r="Y27" s="46">
        <v>2</v>
      </c>
      <c r="Z27" s="46">
        <v>2</v>
      </c>
      <c r="AA27" s="47">
        <f t="shared" si="6"/>
        <v>9</v>
      </c>
      <c r="AB27" s="48">
        <f t="shared" si="7"/>
        <v>5.625</v>
      </c>
      <c r="AC27" s="46">
        <v>3</v>
      </c>
      <c r="AD27" s="46">
        <v>3</v>
      </c>
      <c r="AE27" s="46">
        <v>1</v>
      </c>
      <c r="AF27" s="47">
        <f t="shared" si="8"/>
        <v>7</v>
      </c>
      <c r="AG27" s="48">
        <f t="shared" si="9"/>
        <v>8.75</v>
      </c>
      <c r="AH27" s="46">
        <v>3</v>
      </c>
      <c r="AI27" s="46">
        <v>3</v>
      </c>
      <c r="AJ27" s="46">
        <v>4</v>
      </c>
      <c r="AK27" s="47">
        <f t="shared" si="10"/>
        <v>10</v>
      </c>
      <c r="AL27" s="48">
        <f t="shared" si="11"/>
        <v>16.666666666666668</v>
      </c>
      <c r="AM27" s="49">
        <f t="shared" si="12"/>
        <v>73.125</v>
      </c>
      <c r="AN27" s="49" t="str">
        <f t="shared" si="13"/>
        <v>TUMBUH</v>
      </c>
    </row>
    <row r="28" spans="1:40" ht="17.5" x14ac:dyDescent="0.35">
      <c r="A28" s="43">
        <v>21</v>
      </c>
      <c r="B28" s="44" t="s">
        <v>18</v>
      </c>
      <c r="C28" s="44" t="s">
        <v>46</v>
      </c>
      <c r="D28" s="45" t="s">
        <v>60</v>
      </c>
      <c r="E28" s="44" t="s">
        <v>61</v>
      </c>
      <c r="F28" s="37" t="s">
        <v>62</v>
      </c>
      <c r="G28" s="46">
        <v>1</v>
      </c>
      <c r="H28" s="46">
        <v>1</v>
      </c>
      <c r="I28" s="46">
        <v>1</v>
      </c>
      <c r="J28" s="46">
        <v>1</v>
      </c>
      <c r="K28" s="46">
        <v>1</v>
      </c>
      <c r="L28" s="46">
        <v>1</v>
      </c>
      <c r="M28" s="47">
        <f t="shared" si="0"/>
        <v>6</v>
      </c>
      <c r="N28" s="48">
        <f t="shared" si="1"/>
        <v>5</v>
      </c>
      <c r="O28" s="46">
        <v>1</v>
      </c>
      <c r="P28" s="47">
        <f t="shared" si="2"/>
        <v>1</v>
      </c>
      <c r="Q28" s="48">
        <f t="shared" si="3"/>
        <v>2.5</v>
      </c>
      <c r="R28" s="46">
        <v>1</v>
      </c>
      <c r="S28" s="46">
        <v>1</v>
      </c>
      <c r="T28" s="46">
        <v>1</v>
      </c>
      <c r="U28" s="47">
        <f t="shared" si="4"/>
        <v>3</v>
      </c>
      <c r="V28" s="48">
        <f t="shared" si="5"/>
        <v>6.25</v>
      </c>
      <c r="W28" s="46">
        <v>1</v>
      </c>
      <c r="X28" s="46">
        <v>1</v>
      </c>
      <c r="Y28" s="46">
        <v>1</v>
      </c>
      <c r="Z28" s="46">
        <v>1</v>
      </c>
      <c r="AA28" s="47">
        <f t="shared" si="6"/>
        <v>4</v>
      </c>
      <c r="AB28" s="48">
        <f t="shared" si="7"/>
        <v>2.5</v>
      </c>
      <c r="AC28" s="46">
        <v>1</v>
      </c>
      <c r="AD28" s="46">
        <v>1</v>
      </c>
      <c r="AE28" s="46">
        <v>1</v>
      </c>
      <c r="AF28" s="47">
        <f t="shared" si="8"/>
        <v>3</v>
      </c>
      <c r="AG28" s="48">
        <f t="shared" si="9"/>
        <v>3.75</v>
      </c>
      <c r="AH28" s="46">
        <v>1</v>
      </c>
      <c r="AI28" s="46">
        <v>1</v>
      </c>
      <c r="AJ28" s="46">
        <v>1</v>
      </c>
      <c r="AK28" s="47">
        <f t="shared" si="10"/>
        <v>3</v>
      </c>
      <c r="AL28" s="48">
        <f t="shared" si="11"/>
        <v>5</v>
      </c>
      <c r="AM28" s="49">
        <f t="shared" si="12"/>
        <v>25</v>
      </c>
      <c r="AN28" s="49" t="str">
        <f t="shared" si="13"/>
        <v>DASAR</v>
      </c>
    </row>
    <row r="29" spans="1:40" ht="17.5" x14ac:dyDescent="0.35">
      <c r="A29" s="43">
        <v>22</v>
      </c>
      <c r="B29" s="44" t="s">
        <v>18</v>
      </c>
      <c r="C29" s="44" t="s">
        <v>46</v>
      </c>
      <c r="D29" s="45" t="s">
        <v>63</v>
      </c>
      <c r="E29" s="44" t="s">
        <v>64</v>
      </c>
      <c r="F29" s="37" t="str">
        <f>'[1]Profil BUMDes 22'!F26</f>
        <v>MANUNGGAL SEJAHTERA</v>
      </c>
      <c r="G29" s="46">
        <v>3</v>
      </c>
      <c r="H29" s="46">
        <v>3</v>
      </c>
      <c r="I29" s="46">
        <v>3</v>
      </c>
      <c r="J29" s="46">
        <v>3</v>
      </c>
      <c r="K29" s="46">
        <v>1</v>
      </c>
      <c r="L29" s="46">
        <v>3</v>
      </c>
      <c r="M29" s="47">
        <f t="shared" si="0"/>
        <v>16</v>
      </c>
      <c r="N29" s="48">
        <f t="shared" si="1"/>
        <v>13.333333333333334</v>
      </c>
      <c r="O29" s="46">
        <v>2</v>
      </c>
      <c r="P29" s="47">
        <f t="shared" si="2"/>
        <v>2</v>
      </c>
      <c r="Q29" s="48">
        <f t="shared" si="3"/>
        <v>5</v>
      </c>
      <c r="R29" s="46">
        <v>3</v>
      </c>
      <c r="S29" s="46">
        <v>3</v>
      </c>
      <c r="T29" s="46">
        <v>4</v>
      </c>
      <c r="U29" s="47">
        <f t="shared" si="4"/>
        <v>10</v>
      </c>
      <c r="V29" s="48">
        <f t="shared" si="5"/>
        <v>20.833333333333332</v>
      </c>
      <c r="W29" s="46">
        <v>2</v>
      </c>
      <c r="X29" s="46">
        <v>2</v>
      </c>
      <c r="Y29" s="46">
        <v>2</v>
      </c>
      <c r="Z29" s="46">
        <v>1</v>
      </c>
      <c r="AA29" s="47">
        <f t="shared" si="6"/>
        <v>7</v>
      </c>
      <c r="AB29" s="48">
        <f t="shared" si="7"/>
        <v>4.375</v>
      </c>
      <c r="AC29" s="46">
        <v>1</v>
      </c>
      <c r="AD29" s="46">
        <v>1</v>
      </c>
      <c r="AE29" s="46">
        <v>1</v>
      </c>
      <c r="AF29" s="47">
        <f t="shared" si="8"/>
        <v>3</v>
      </c>
      <c r="AG29" s="48">
        <f t="shared" si="9"/>
        <v>3.75</v>
      </c>
      <c r="AH29" s="46">
        <v>4</v>
      </c>
      <c r="AI29" s="46">
        <v>4</v>
      </c>
      <c r="AJ29" s="46">
        <v>1</v>
      </c>
      <c r="AK29" s="47">
        <f t="shared" si="10"/>
        <v>9</v>
      </c>
      <c r="AL29" s="48">
        <f t="shared" si="11"/>
        <v>15</v>
      </c>
      <c r="AM29" s="49">
        <f t="shared" si="12"/>
        <v>62.291666666666671</v>
      </c>
      <c r="AN29" s="49" t="str">
        <f t="shared" si="13"/>
        <v>TUMBUH</v>
      </c>
    </row>
    <row r="30" spans="1:40" ht="17.5" x14ac:dyDescent="0.35">
      <c r="A30" s="43">
        <v>23</v>
      </c>
      <c r="B30" s="44" t="s">
        <v>18</v>
      </c>
      <c r="C30" s="44" t="s">
        <v>46</v>
      </c>
      <c r="D30" s="45" t="s">
        <v>65</v>
      </c>
      <c r="E30" s="44" t="s">
        <v>66</v>
      </c>
      <c r="F30" s="37" t="s">
        <v>67</v>
      </c>
      <c r="G30" s="46">
        <v>1</v>
      </c>
      <c r="H30" s="46">
        <v>1</v>
      </c>
      <c r="I30" s="46">
        <v>1</v>
      </c>
      <c r="J30" s="46">
        <v>1</v>
      </c>
      <c r="K30" s="46">
        <v>1</v>
      </c>
      <c r="L30" s="46">
        <v>1</v>
      </c>
      <c r="M30" s="47">
        <f t="shared" si="0"/>
        <v>6</v>
      </c>
      <c r="N30" s="48">
        <f t="shared" si="1"/>
        <v>5</v>
      </c>
      <c r="O30" s="46">
        <v>1</v>
      </c>
      <c r="P30" s="47">
        <f t="shared" si="2"/>
        <v>1</v>
      </c>
      <c r="Q30" s="48">
        <f t="shared" si="3"/>
        <v>2.5</v>
      </c>
      <c r="R30" s="46">
        <v>1</v>
      </c>
      <c r="S30" s="46">
        <v>1</v>
      </c>
      <c r="T30" s="46">
        <v>1</v>
      </c>
      <c r="U30" s="47">
        <f t="shared" si="4"/>
        <v>3</v>
      </c>
      <c r="V30" s="48">
        <f t="shared" si="5"/>
        <v>6.25</v>
      </c>
      <c r="W30" s="46">
        <v>1</v>
      </c>
      <c r="X30" s="46">
        <v>1</v>
      </c>
      <c r="Y30" s="46">
        <v>1</v>
      </c>
      <c r="Z30" s="46">
        <v>1</v>
      </c>
      <c r="AA30" s="47">
        <f t="shared" si="6"/>
        <v>4</v>
      </c>
      <c r="AB30" s="48">
        <f t="shared" si="7"/>
        <v>2.5</v>
      </c>
      <c r="AC30" s="46">
        <v>1</v>
      </c>
      <c r="AD30" s="46">
        <v>1</v>
      </c>
      <c r="AE30" s="46">
        <v>1</v>
      </c>
      <c r="AF30" s="47">
        <f t="shared" si="8"/>
        <v>3</v>
      </c>
      <c r="AG30" s="48">
        <f t="shared" si="9"/>
        <v>3.75</v>
      </c>
      <c r="AH30" s="46">
        <v>1</v>
      </c>
      <c r="AI30" s="46">
        <v>1</v>
      </c>
      <c r="AJ30" s="46">
        <v>1</v>
      </c>
      <c r="AK30" s="47">
        <f t="shared" si="10"/>
        <v>3</v>
      </c>
      <c r="AL30" s="48">
        <f t="shared" si="11"/>
        <v>5</v>
      </c>
      <c r="AM30" s="49">
        <f t="shared" si="12"/>
        <v>25</v>
      </c>
      <c r="AN30" s="49" t="str">
        <f t="shared" si="13"/>
        <v>DASAR</v>
      </c>
    </row>
    <row r="31" spans="1:40" ht="17.5" x14ac:dyDescent="0.35">
      <c r="A31" s="43">
        <v>24</v>
      </c>
      <c r="B31" s="44" t="s">
        <v>18</v>
      </c>
      <c r="C31" s="44" t="s">
        <v>46</v>
      </c>
      <c r="D31" s="45" t="s">
        <v>68</v>
      </c>
      <c r="E31" s="44" t="s">
        <v>69</v>
      </c>
      <c r="F31" s="37" t="str">
        <f>'[1]Profil BUMDes 22'!F27</f>
        <v>NGASINAN MAJU MAKMUR</v>
      </c>
      <c r="G31" s="46">
        <v>4</v>
      </c>
      <c r="H31" s="46">
        <v>3</v>
      </c>
      <c r="I31" s="46">
        <v>4</v>
      </c>
      <c r="J31" s="46">
        <v>4</v>
      </c>
      <c r="K31" s="46">
        <v>2</v>
      </c>
      <c r="L31" s="46">
        <v>3</v>
      </c>
      <c r="M31" s="47">
        <f t="shared" si="0"/>
        <v>20</v>
      </c>
      <c r="N31" s="48">
        <f t="shared" si="1"/>
        <v>16.666666666666668</v>
      </c>
      <c r="O31" s="46">
        <v>3</v>
      </c>
      <c r="P31" s="47">
        <f t="shared" si="2"/>
        <v>3</v>
      </c>
      <c r="Q31" s="48">
        <f t="shared" si="3"/>
        <v>7.5</v>
      </c>
      <c r="R31" s="46">
        <v>2</v>
      </c>
      <c r="S31" s="46">
        <v>1</v>
      </c>
      <c r="T31" s="46">
        <v>3</v>
      </c>
      <c r="U31" s="47">
        <f t="shared" si="4"/>
        <v>6</v>
      </c>
      <c r="V31" s="48">
        <f t="shared" si="5"/>
        <v>12.5</v>
      </c>
      <c r="W31" s="46">
        <v>4</v>
      </c>
      <c r="X31" s="46">
        <v>4</v>
      </c>
      <c r="Y31" s="46">
        <v>2</v>
      </c>
      <c r="Z31" s="46">
        <v>1</v>
      </c>
      <c r="AA31" s="47">
        <f t="shared" si="6"/>
        <v>11</v>
      </c>
      <c r="AB31" s="48">
        <f t="shared" si="7"/>
        <v>6.875</v>
      </c>
      <c r="AC31" s="46">
        <v>1</v>
      </c>
      <c r="AD31" s="46">
        <v>1</v>
      </c>
      <c r="AE31" s="46">
        <v>1</v>
      </c>
      <c r="AF31" s="47">
        <f t="shared" si="8"/>
        <v>3</v>
      </c>
      <c r="AG31" s="48">
        <f t="shared" si="9"/>
        <v>3.75</v>
      </c>
      <c r="AH31" s="46">
        <v>3</v>
      </c>
      <c r="AI31" s="46">
        <v>1</v>
      </c>
      <c r="AJ31" s="46">
        <v>1</v>
      </c>
      <c r="AK31" s="47">
        <f t="shared" si="10"/>
        <v>5</v>
      </c>
      <c r="AL31" s="48">
        <f t="shared" si="11"/>
        <v>8.3333333333333339</v>
      </c>
      <c r="AM31" s="49">
        <f t="shared" si="12"/>
        <v>55.625000000000007</v>
      </c>
      <c r="AN31" s="49" t="str">
        <f t="shared" si="13"/>
        <v>TUMBUH</v>
      </c>
    </row>
    <row r="32" spans="1:40" ht="17.5" x14ac:dyDescent="0.35">
      <c r="A32" s="43">
        <v>25</v>
      </c>
      <c r="B32" s="44" t="s">
        <v>18</v>
      </c>
      <c r="C32" s="44" t="s">
        <v>70</v>
      </c>
      <c r="D32" s="45" t="s">
        <v>71</v>
      </c>
      <c r="E32" s="44" t="s">
        <v>72</v>
      </c>
      <c r="F32" s="37" t="str">
        <f>'[1]Profil BUMDes 22'!F30</f>
        <v>PUNDUNG WIJAYA</v>
      </c>
      <c r="G32" s="46">
        <v>1</v>
      </c>
      <c r="H32" s="46">
        <v>2</v>
      </c>
      <c r="I32" s="46">
        <v>1</v>
      </c>
      <c r="J32" s="46">
        <v>1</v>
      </c>
      <c r="K32" s="46">
        <v>1</v>
      </c>
      <c r="L32" s="46">
        <v>1</v>
      </c>
      <c r="M32" s="47">
        <f>G32+H32+I32+J32+K32+L32</f>
        <v>7</v>
      </c>
      <c r="N32" s="48">
        <f>M32*20/24</f>
        <v>5.833333333333333</v>
      </c>
      <c r="O32" s="46">
        <v>1</v>
      </c>
      <c r="P32" s="47">
        <f>O32</f>
        <v>1</v>
      </c>
      <c r="Q32" s="48">
        <f>P32*10/4</f>
        <v>2.5</v>
      </c>
      <c r="R32" s="46">
        <v>1</v>
      </c>
      <c r="S32" s="46">
        <v>1</v>
      </c>
      <c r="T32" s="46">
        <v>1</v>
      </c>
      <c r="U32" s="47">
        <f>R32+S32+T32</f>
        <v>3</v>
      </c>
      <c r="V32" s="48">
        <f>U32*25/12</f>
        <v>6.25</v>
      </c>
      <c r="W32" s="46">
        <v>1</v>
      </c>
      <c r="X32" s="46">
        <v>1</v>
      </c>
      <c r="Y32" s="46">
        <v>1</v>
      </c>
      <c r="Z32" s="46">
        <v>1</v>
      </c>
      <c r="AA32" s="47">
        <f>W32+X32+Y32+Z32</f>
        <v>4</v>
      </c>
      <c r="AB32" s="48">
        <f>AA32*10/16</f>
        <v>2.5</v>
      </c>
      <c r="AC32" s="46">
        <v>1</v>
      </c>
      <c r="AD32" s="46">
        <v>1</v>
      </c>
      <c r="AE32" s="46">
        <v>1</v>
      </c>
      <c r="AF32" s="47">
        <f>AC32+AD32+AE32</f>
        <v>3</v>
      </c>
      <c r="AG32" s="48">
        <f>AF32*15/12</f>
        <v>3.75</v>
      </c>
      <c r="AH32" s="46">
        <v>1</v>
      </c>
      <c r="AI32" s="46">
        <v>1</v>
      </c>
      <c r="AJ32" s="46">
        <v>1</v>
      </c>
      <c r="AK32" s="47">
        <f>AH32+AI32+AJ32</f>
        <v>3</v>
      </c>
      <c r="AL32" s="48">
        <f>AK32*20/12</f>
        <v>5</v>
      </c>
      <c r="AM32" s="49">
        <f>N32+Q32+V32+AB32+AG32+AL32</f>
        <v>25.833333333333332</v>
      </c>
      <c r="AN32" s="49" t="str">
        <f>IF(AM32&gt;=85, "MAJU", IF(AM32&gt;=75, "BERKEMBANG", IF(AM32&gt;=50, "TUMBUH", IF(AM32&gt;=25, "DASAR"))))</f>
        <v>DASAR</v>
      </c>
    </row>
    <row r="33" spans="1:40" ht="17.5" x14ac:dyDescent="0.35">
      <c r="A33" s="43">
        <v>26</v>
      </c>
      <c r="B33" s="44" t="s">
        <v>18</v>
      </c>
      <c r="C33" s="44" t="s">
        <v>70</v>
      </c>
      <c r="D33" s="45" t="s">
        <v>73</v>
      </c>
      <c r="E33" s="44" t="s">
        <v>74</v>
      </c>
      <c r="F33" s="37" t="str">
        <f>'[1]Profil BUMDes 22'!F29</f>
        <v>WATUBONANG SEJAHTERA</v>
      </c>
      <c r="G33" s="46">
        <v>3</v>
      </c>
      <c r="H33" s="46">
        <v>3</v>
      </c>
      <c r="I33" s="46">
        <v>3</v>
      </c>
      <c r="J33" s="46">
        <v>2</v>
      </c>
      <c r="K33" s="46">
        <v>1</v>
      </c>
      <c r="L33" s="46">
        <v>2</v>
      </c>
      <c r="M33" s="47">
        <f t="shared" si="0"/>
        <v>14</v>
      </c>
      <c r="N33" s="48">
        <f t="shared" si="1"/>
        <v>11.666666666666666</v>
      </c>
      <c r="O33" s="46">
        <v>2</v>
      </c>
      <c r="P33" s="47">
        <f t="shared" si="2"/>
        <v>2</v>
      </c>
      <c r="Q33" s="48">
        <f t="shared" si="3"/>
        <v>5</v>
      </c>
      <c r="R33" s="46">
        <v>3</v>
      </c>
      <c r="S33" s="46">
        <v>1</v>
      </c>
      <c r="T33" s="46">
        <v>3</v>
      </c>
      <c r="U33" s="47">
        <f t="shared" si="4"/>
        <v>7</v>
      </c>
      <c r="V33" s="48">
        <f t="shared" si="5"/>
        <v>14.583333333333334</v>
      </c>
      <c r="W33" s="46">
        <v>2</v>
      </c>
      <c r="X33" s="46">
        <v>2</v>
      </c>
      <c r="Y33" s="46">
        <v>1</v>
      </c>
      <c r="Z33" s="46">
        <v>1</v>
      </c>
      <c r="AA33" s="47">
        <f t="shared" si="6"/>
        <v>6</v>
      </c>
      <c r="AB33" s="48">
        <f t="shared" si="7"/>
        <v>3.75</v>
      </c>
      <c r="AC33" s="46">
        <v>1</v>
      </c>
      <c r="AD33" s="46">
        <v>1</v>
      </c>
      <c r="AE33" s="46">
        <v>1</v>
      </c>
      <c r="AF33" s="47">
        <f t="shared" si="8"/>
        <v>3</v>
      </c>
      <c r="AG33" s="48">
        <f t="shared" si="9"/>
        <v>3.75</v>
      </c>
      <c r="AH33" s="46">
        <v>3</v>
      </c>
      <c r="AI33" s="46">
        <v>2</v>
      </c>
      <c r="AJ33" s="46">
        <v>1</v>
      </c>
      <c r="AK33" s="47">
        <f t="shared" si="10"/>
        <v>6</v>
      </c>
      <c r="AL33" s="48">
        <f t="shared" si="11"/>
        <v>10</v>
      </c>
      <c r="AM33" s="49">
        <f t="shared" si="12"/>
        <v>48.75</v>
      </c>
      <c r="AN33" s="49" t="str">
        <f t="shared" si="13"/>
        <v>DASAR</v>
      </c>
    </row>
    <row r="34" spans="1:40" ht="17.5" x14ac:dyDescent="0.35">
      <c r="A34" s="43">
        <v>27</v>
      </c>
      <c r="B34" s="44" t="s">
        <v>18</v>
      </c>
      <c r="C34" s="44" t="s">
        <v>70</v>
      </c>
      <c r="D34" s="45" t="s">
        <v>75</v>
      </c>
      <c r="E34" s="44" t="s">
        <v>76</v>
      </c>
      <c r="F34" s="37" t="str">
        <f>'[1]Profil BUMDes 22'!F33</f>
        <v>DADI KUAT</v>
      </c>
      <c r="G34" s="46">
        <v>3</v>
      </c>
      <c r="H34" s="46">
        <v>2</v>
      </c>
      <c r="I34" s="46">
        <v>2</v>
      </c>
      <c r="J34" s="46">
        <v>2</v>
      </c>
      <c r="K34" s="46">
        <v>1</v>
      </c>
      <c r="L34" s="46">
        <v>2</v>
      </c>
      <c r="M34" s="47">
        <f>G34+H34+I34+J34+K34+L34</f>
        <v>12</v>
      </c>
      <c r="N34" s="48">
        <f>M34*20/24</f>
        <v>10</v>
      </c>
      <c r="O34" s="46">
        <v>2</v>
      </c>
      <c r="P34" s="47">
        <f>O34</f>
        <v>2</v>
      </c>
      <c r="Q34" s="48">
        <f>P34*10/4</f>
        <v>5</v>
      </c>
      <c r="R34" s="46">
        <v>3</v>
      </c>
      <c r="S34" s="46">
        <v>1</v>
      </c>
      <c r="T34" s="46">
        <v>3</v>
      </c>
      <c r="U34" s="47">
        <f>R34+S34+T34</f>
        <v>7</v>
      </c>
      <c r="V34" s="48">
        <f>U34*25/12</f>
        <v>14.583333333333334</v>
      </c>
      <c r="W34" s="46">
        <v>1</v>
      </c>
      <c r="X34" s="46">
        <v>1</v>
      </c>
      <c r="Y34" s="46">
        <v>1</v>
      </c>
      <c r="Z34" s="46">
        <v>1</v>
      </c>
      <c r="AA34" s="47">
        <f>W34+X34+Y34+Z34</f>
        <v>4</v>
      </c>
      <c r="AB34" s="48">
        <f>AA34*10/16</f>
        <v>2.5</v>
      </c>
      <c r="AC34" s="46">
        <v>1</v>
      </c>
      <c r="AD34" s="46">
        <v>2</v>
      </c>
      <c r="AE34" s="46">
        <v>1</v>
      </c>
      <c r="AF34" s="47">
        <f>AC34+AD34+AE34</f>
        <v>4</v>
      </c>
      <c r="AG34" s="48">
        <f>AF34*15/12</f>
        <v>5</v>
      </c>
      <c r="AH34" s="46">
        <v>3</v>
      </c>
      <c r="AI34" s="46">
        <v>2</v>
      </c>
      <c r="AJ34" s="46">
        <v>1</v>
      </c>
      <c r="AK34" s="47">
        <f>AH34+AI34+AJ34</f>
        <v>6</v>
      </c>
      <c r="AL34" s="48">
        <f>AK34*20/12</f>
        <v>10</v>
      </c>
      <c r="AM34" s="49">
        <f>N34+Q34+V34+AB34+AG34+AL34</f>
        <v>47.083333333333336</v>
      </c>
      <c r="AN34" s="49" t="str">
        <f>IF(AM34&gt;=85, "MAJU", IF(AM34&gt;=75, "BERKEMBANG", IF(AM34&gt;=50, "TUMBUH", IF(AM34&gt;=25, "DASAR"))))</f>
        <v>DASAR</v>
      </c>
    </row>
    <row r="35" spans="1:40" ht="17.5" x14ac:dyDescent="0.35">
      <c r="A35" s="43">
        <v>28</v>
      </c>
      <c r="B35" s="44" t="s">
        <v>18</v>
      </c>
      <c r="C35" s="44" t="s">
        <v>70</v>
      </c>
      <c r="D35" s="45" t="s">
        <v>77</v>
      </c>
      <c r="E35" s="44" t="s">
        <v>78</v>
      </c>
      <c r="F35" s="37" t="str">
        <f>'[1]Profil BUMDes 22'!F32</f>
        <v>NGUDI MAKMUR</v>
      </c>
      <c r="G35" s="46">
        <v>2</v>
      </c>
      <c r="H35" s="46">
        <v>2</v>
      </c>
      <c r="I35" s="46">
        <v>2</v>
      </c>
      <c r="J35" s="46">
        <v>2</v>
      </c>
      <c r="K35" s="46">
        <v>1</v>
      </c>
      <c r="L35" s="46">
        <v>2</v>
      </c>
      <c r="M35" s="47">
        <f>G35+H35+I35+J35+K35+L35</f>
        <v>11</v>
      </c>
      <c r="N35" s="48">
        <f>M35*20/24</f>
        <v>9.1666666666666661</v>
      </c>
      <c r="O35" s="46">
        <v>2</v>
      </c>
      <c r="P35" s="47">
        <f>O35</f>
        <v>2</v>
      </c>
      <c r="Q35" s="48">
        <f>P35*10/4</f>
        <v>5</v>
      </c>
      <c r="R35" s="46">
        <v>1</v>
      </c>
      <c r="S35" s="46">
        <v>1</v>
      </c>
      <c r="T35" s="46">
        <v>2</v>
      </c>
      <c r="U35" s="47">
        <f>R35+S35+T35</f>
        <v>4</v>
      </c>
      <c r="V35" s="48">
        <f>U35*25/12</f>
        <v>8.3333333333333339</v>
      </c>
      <c r="W35" s="46">
        <v>1</v>
      </c>
      <c r="X35" s="46">
        <v>1</v>
      </c>
      <c r="Y35" s="46">
        <v>1</v>
      </c>
      <c r="Z35" s="46">
        <v>1</v>
      </c>
      <c r="AA35" s="47">
        <f>W35+X35+Y35+Z35</f>
        <v>4</v>
      </c>
      <c r="AB35" s="48">
        <f>AA35*10/16</f>
        <v>2.5</v>
      </c>
      <c r="AC35" s="46">
        <v>1</v>
      </c>
      <c r="AD35" s="46">
        <v>1</v>
      </c>
      <c r="AE35" s="46">
        <v>1</v>
      </c>
      <c r="AF35" s="47">
        <f>AC35+AD35+AE35</f>
        <v>3</v>
      </c>
      <c r="AG35" s="48">
        <f>AF35*15/12</f>
        <v>3.75</v>
      </c>
      <c r="AH35" s="46">
        <v>2</v>
      </c>
      <c r="AI35" s="46">
        <v>2</v>
      </c>
      <c r="AJ35" s="46">
        <v>1</v>
      </c>
      <c r="AK35" s="47">
        <f>AH35+AI35+AJ35</f>
        <v>5</v>
      </c>
      <c r="AL35" s="48">
        <f>AK35*20/12</f>
        <v>8.3333333333333339</v>
      </c>
      <c r="AM35" s="49">
        <f>N35+Q35+V35+AB35+AG35+AL35</f>
        <v>37.083333333333336</v>
      </c>
      <c r="AN35" s="49" t="str">
        <f>IF(AM35&gt;=85, "MAJU", IF(AM35&gt;=75, "BERKEMBANG", IF(AM35&gt;=50, "TUMBUH", IF(AM35&gt;=25, "DASAR"))))</f>
        <v>DASAR</v>
      </c>
    </row>
    <row r="36" spans="1:40" ht="17.5" x14ac:dyDescent="0.35">
      <c r="A36" s="43">
        <v>29</v>
      </c>
      <c r="B36" s="44" t="s">
        <v>18</v>
      </c>
      <c r="C36" s="44" t="s">
        <v>70</v>
      </c>
      <c r="D36" s="45" t="s">
        <v>79</v>
      </c>
      <c r="E36" s="44" t="s">
        <v>80</v>
      </c>
      <c r="F36" s="37" t="str">
        <f>'[1]Profil BUMDes 22'!F31</f>
        <v>LOROG SEJAHTERA</v>
      </c>
      <c r="G36" s="46">
        <v>4</v>
      </c>
      <c r="H36" s="46">
        <v>4</v>
      </c>
      <c r="I36" s="46">
        <v>3</v>
      </c>
      <c r="J36" s="46">
        <v>3</v>
      </c>
      <c r="K36" s="46">
        <v>1</v>
      </c>
      <c r="L36" s="46">
        <v>3</v>
      </c>
      <c r="M36" s="47">
        <f t="shared" si="0"/>
        <v>18</v>
      </c>
      <c r="N36" s="48">
        <f t="shared" si="1"/>
        <v>15</v>
      </c>
      <c r="O36" s="46">
        <v>3</v>
      </c>
      <c r="P36" s="47">
        <f t="shared" si="2"/>
        <v>3</v>
      </c>
      <c r="Q36" s="48">
        <f t="shared" si="3"/>
        <v>7.5</v>
      </c>
      <c r="R36" s="46">
        <v>2</v>
      </c>
      <c r="S36" s="46">
        <v>1</v>
      </c>
      <c r="T36" s="46">
        <v>1</v>
      </c>
      <c r="U36" s="47">
        <f t="shared" si="4"/>
        <v>4</v>
      </c>
      <c r="V36" s="48">
        <f t="shared" si="5"/>
        <v>8.3333333333333339</v>
      </c>
      <c r="W36" s="46">
        <v>1</v>
      </c>
      <c r="X36" s="46">
        <v>1</v>
      </c>
      <c r="Y36" s="46">
        <v>2</v>
      </c>
      <c r="Z36" s="46">
        <v>1</v>
      </c>
      <c r="AA36" s="47">
        <f t="shared" si="6"/>
        <v>5</v>
      </c>
      <c r="AB36" s="48">
        <f t="shared" si="7"/>
        <v>3.125</v>
      </c>
      <c r="AC36" s="46">
        <v>1</v>
      </c>
      <c r="AD36" s="46">
        <v>1</v>
      </c>
      <c r="AE36" s="46">
        <v>1</v>
      </c>
      <c r="AF36" s="47">
        <f t="shared" si="8"/>
        <v>3</v>
      </c>
      <c r="AG36" s="48">
        <f t="shared" si="9"/>
        <v>3.75</v>
      </c>
      <c r="AH36" s="46">
        <v>1</v>
      </c>
      <c r="AI36" s="46">
        <v>2</v>
      </c>
      <c r="AJ36" s="46">
        <v>1</v>
      </c>
      <c r="AK36" s="47">
        <f t="shared" si="10"/>
        <v>4</v>
      </c>
      <c r="AL36" s="48">
        <f t="shared" si="11"/>
        <v>6.666666666666667</v>
      </c>
      <c r="AM36" s="49">
        <f t="shared" si="12"/>
        <v>44.375</v>
      </c>
      <c r="AN36" s="49" t="str">
        <f t="shared" si="13"/>
        <v>DASAR</v>
      </c>
    </row>
    <row r="37" spans="1:40" ht="17.5" x14ac:dyDescent="0.35">
      <c r="A37" s="43">
        <v>30</v>
      </c>
      <c r="B37" s="44" t="s">
        <v>18</v>
      </c>
      <c r="C37" s="44" t="s">
        <v>70</v>
      </c>
      <c r="D37" s="45" t="s">
        <v>81</v>
      </c>
      <c r="E37" s="44" t="s">
        <v>82</v>
      </c>
      <c r="F37" s="37" t="str">
        <f>'[1]Profil BUMDes 22'!F34</f>
        <v>TEGUH MAKMUR</v>
      </c>
      <c r="G37" s="46">
        <v>1</v>
      </c>
      <c r="H37" s="46">
        <v>1</v>
      </c>
      <c r="I37" s="46">
        <v>1</v>
      </c>
      <c r="J37" s="46">
        <v>1</v>
      </c>
      <c r="K37" s="46">
        <v>1</v>
      </c>
      <c r="L37" s="46">
        <v>1</v>
      </c>
      <c r="M37" s="47">
        <f t="shared" si="0"/>
        <v>6</v>
      </c>
      <c r="N37" s="48">
        <f t="shared" si="1"/>
        <v>5</v>
      </c>
      <c r="O37" s="46">
        <v>1</v>
      </c>
      <c r="P37" s="47">
        <f t="shared" si="2"/>
        <v>1</v>
      </c>
      <c r="Q37" s="48">
        <f t="shared" si="3"/>
        <v>2.5</v>
      </c>
      <c r="R37" s="46">
        <v>1</v>
      </c>
      <c r="S37" s="46">
        <v>1</v>
      </c>
      <c r="T37" s="46">
        <v>1</v>
      </c>
      <c r="U37" s="47">
        <f t="shared" si="4"/>
        <v>3</v>
      </c>
      <c r="V37" s="48">
        <f t="shared" si="5"/>
        <v>6.25</v>
      </c>
      <c r="W37" s="46">
        <v>1</v>
      </c>
      <c r="X37" s="46">
        <v>1</v>
      </c>
      <c r="Y37" s="46">
        <v>1</v>
      </c>
      <c r="Z37" s="46">
        <v>1</v>
      </c>
      <c r="AA37" s="47">
        <f t="shared" si="6"/>
        <v>4</v>
      </c>
      <c r="AB37" s="48">
        <f t="shared" si="7"/>
        <v>2.5</v>
      </c>
      <c r="AC37" s="46">
        <v>1</v>
      </c>
      <c r="AD37" s="46">
        <v>1</v>
      </c>
      <c r="AE37" s="46">
        <v>1</v>
      </c>
      <c r="AF37" s="47">
        <f t="shared" si="8"/>
        <v>3</v>
      </c>
      <c r="AG37" s="48">
        <f t="shared" si="9"/>
        <v>3.75</v>
      </c>
      <c r="AH37" s="46">
        <v>1</v>
      </c>
      <c r="AI37" s="46">
        <v>1</v>
      </c>
      <c r="AJ37" s="46">
        <v>1</v>
      </c>
      <c r="AK37" s="47">
        <f t="shared" si="10"/>
        <v>3</v>
      </c>
      <c r="AL37" s="48">
        <f t="shared" si="11"/>
        <v>5</v>
      </c>
      <c r="AM37" s="49">
        <f t="shared" si="12"/>
        <v>25</v>
      </c>
      <c r="AN37" s="49" t="str">
        <f t="shared" si="13"/>
        <v>DASAR</v>
      </c>
    </row>
    <row r="38" spans="1:40" ht="17.5" x14ac:dyDescent="0.35">
      <c r="A38" s="43">
        <v>31</v>
      </c>
      <c r="B38" s="44" t="s">
        <v>18</v>
      </c>
      <c r="C38" s="44" t="s">
        <v>70</v>
      </c>
      <c r="D38" s="45" t="s">
        <v>83</v>
      </c>
      <c r="E38" s="44" t="s">
        <v>84</v>
      </c>
      <c r="F38" s="37" t="str">
        <f>'[1]Profil BUMDes 22'!F35</f>
        <v>BENGAWAN MAKMUR</v>
      </c>
      <c r="G38" s="46">
        <v>1</v>
      </c>
      <c r="H38" s="46">
        <v>1</v>
      </c>
      <c r="I38" s="46">
        <v>1</v>
      </c>
      <c r="J38" s="46">
        <v>1</v>
      </c>
      <c r="K38" s="46">
        <v>1</v>
      </c>
      <c r="L38" s="46">
        <v>1</v>
      </c>
      <c r="M38" s="47">
        <f t="shared" si="0"/>
        <v>6</v>
      </c>
      <c r="N38" s="48">
        <f t="shared" si="1"/>
        <v>5</v>
      </c>
      <c r="O38" s="46">
        <v>2</v>
      </c>
      <c r="P38" s="47">
        <f t="shared" si="2"/>
        <v>2</v>
      </c>
      <c r="Q38" s="48">
        <f t="shared" si="3"/>
        <v>5</v>
      </c>
      <c r="R38" s="46">
        <v>1</v>
      </c>
      <c r="S38" s="46">
        <v>1</v>
      </c>
      <c r="T38" s="46">
        <v>1</v>
      </c>
      <c r="U38" s="47">
        <f t="shared" si="4"/>
        <v>3</v>
      </c>
      <c r="V38" s="48">
        <f t="shared" si="5"/>
        <v>6.25</v>
      </c>
      <c r="W38" s="46">
        <v>1</v>
      </c>
      <c r="X38" s="46">
        <v>1</v>
      </c>
      <c r="Y38" s="46">
        <v>1</v>
      </c>
      <c r="Z38" s="46">
        <v>1</v>
      </c>
      <c r="AA38" s="47">
        <f t="shared" si="6"/>
        <v>4</v>
      </c>
      <c r="AB38" s="48">
        <f t="shared" si="7"/>
        <v>2.5</v>
      </c>
      <c r="AC38" s="46">
        <v>1</v>
      </c>
      <c r="AD38" s="46">
        <v>1</v>
      </c>
      <c r="AE38" s="46">
        <v>1</v>
      </c>
      <c r="AF38" s="47">
        <f t="shared" si="8"/>
        <v>3</v>
      </c>
      <c r="AG38" s="48">
        <f t="shared" si="9"/>
        <v>3.75</v>
      </c>
      <c r="AH38" s="46">
        <v>1</v>
      </c>
      <c r="AI38" s="46">
        <v>1</v>
      </c>
      <c r="AJ38" s="46">
        <v>1</v>
      </c>
      <c r="AK38" s="47">
        <f t="shared" si="10"/>
        <v>3</v>
      </c>
      <c r="AL38" s="48">
        <f t="shared" si="11"/>
        <v>5</v>
      </c>
      <c r="AM38" s="49">
        <f t="shared" si="12"/>
        <v>27.5</v>
      </c>
      <c r="AN38" s="49" t="str">
        <f t="shared" si="13"/>
        <v>DASAR</v>
      </c>
    </row>
    <row r="39" spans="1:40" ht="17.5" x14ac:dyDescent="0.35">
      <c r="A39" s="43">
        <v>32</v>
      </c>
      <c r="B39" s="44" t="s">
        <v>18</v>
      </c>
      <c r="C39" s="44" t="s">
        <v>70</v>
      </c>
      <c r="D39" s="45" t="s">
        <v>85</v>
      </c>
      <c r="E39" s="44" t="s">
        <v>86</v>
      </c>
      <c r="F39" s="37" t="str">
        <f>'[1]Profil BUMDes 22'!F36</f>
        <v>BENGAWAN MANDIRI</v>
      </c>
      <c r="G39" s="46">
        <v>2</v>
      </c>
      <c r="H39" s="46">
        <v>2</v>
      </c>
      <c r="I39" s="46">
        <v>1</v>
      </c>
      <c r="J39" s="46">
        <v>2</v>
      </c>
      <c r="K39" s="46">
        <v>1</v>
      </c>
      <c r="L39" s="46">
        <v>2</v>
      </c>
      <c r="M39" s="47">
        <f t="shared" si="0"/>
        <v>10</v>
      </c>
      <c r="N39" s="48">
        <f t="shared" si="1"/>
        <v>8.3333333333333339</v>
      </c>
      <c r="O39" s="46">
        <v>2</v>
      </c>
      <c r="P39" s="47">
        <f t="shared" si="2"/>
        <v>2</v>
      </c>
      <c r="Q39" s="48">
        <f t="shared" si="3"/>
        <v>5</v>
      </c>
      <c r="R39" s="46">
        <v>2</v>
      </c>
      <c r="S39" s="46">
        <v>1</v>
      </c>
      <c r="T39" s="46">
        <v>2</v>
      </c>
      <c r="U39" s="47">
        <f t="shared" si="4"/>
        <v>5</v>
      </c>
      <c r="V39" s="48">
        <f t="shared" si="5"/>
        <v>10.416666666666666</v>
      </c>
      <c r="W39" s="46">
        <v>2</v>
      </c>
      <c r="X39" s="46">
        <v>2</v>
      </c>
      <c r="Y39" s="46">
        <v>2</v>
      </c>
      <c r="Z39" s="46">
        <v>2</v>
      </c>
      <c r="AA39" s="47">
        <f t="shared" si="6"/>
        <v>8</v>
      </c>
      <c r="AB39" s="48">
        <f t="shared" si="7"/>
        <v>5</v>
      </c>
      <c r="AC39" s="46">
        <v>1</v>
      </c>
      <c r="AD39" s="46">
        <v>2</v>
      </c>
      <c r="AE39" s="46">
        <v>1</v>
      </c>
      <c r="AF39" s="47">
        <f t="shared" si="8"/>
        <v>4</v>
      </c>
      <c r="AG39" s="48">
        <f t="shared" si="9"/>
        <v>5</v>
      </c>
      <c r="AH39" s="46">
        <v>3</v>
      </c>
      <c r="AI39" s="46">
        <v>3</v>
      </c>
      <c r="AJ39" s="46">
        <v>1</v>
      </c>
      <c r="AK39" s="47">
        <f t="shared" si="10"/>
        <v>7</v>
      </c>
      <c r="AL39" s="48">
        <f t="shared" si="11"/>
        <v>11.666666666666666</v>
      </c>
      <c r="AM39" s="49">
        <f t="shared" si="12"/>
        <v>45.416666666666664</v>
      </c>
      <c r="AN39" s="49" t="str">
        <f t="shared" si="13"/>
        <v>DASAR</v>
      </c>
    </row>
    <row r="40" spans="1:40" ht="17.5" x14ac:dyDescent="0.35">
      <c r="A40" s="43">
        <v>33</v>
      </c>
      <c r="B40" s="44" t="s">
        <v>18</v>
      </c>
      <c r="C40" s="44" t="s">
        <v>70</v>
      </c>
      <c r="D40" s="45" t="s">
        <v>87</v>
      </c>
      <c r="E40" s="44" t="s">
        <v>88</v>
      </c>
      <c r="F40" s="37" t="str">
        <f>'[1]Profil BUMDes 22'!F37</f>
        <v>SIAP SEJAHTERA</v>
      </c>
      <c r="G40" s="46">
        <v>2</v>
      </c>
      <c r="H40" s="46">
        <v>1</v>
      </c>
      <c r="I40" s="46">
        <v>1</v>
      </c>
      <c r="J40" s="46">
        <v>1</v>
      </c>
      <c r="K40" s="46">
        <v>1</v>
      </c>
      <c r="L40" s="46">
        <v>1</v>
      </c>
      <c r="M40" s="47">
        <f t="shared" si="0"/>
        <v>7</v>
      </c>
      <c r="N40" s="48">
        <f t="shared" si="1"/>
        <v>5.833333333333333</v>
      </c>
      <c r="O40" s="46">
        <v>2</v>
      </c>
      <c r="P40" s="47">
        <f t="shared" si="2"/>
        <v>2</v>
      </c>
      <c r="Q40" s="48">
        <f t="shared" si="3"/>
        <v>5</v>
      </c>
      <c r="R40" s="46">
        <v>2</v>
      </c>
      <c r="S40" s="46">
        <v>1</v>
      </c>
      <c r="T40" s="46">
        <v>2</v>
      </c>
      <c r="U40" s="47">
        <f t="shared" si="4"/>
        <v>5</v>
      </c>
      <c r="V40" s="48">
        <f t="shared" si="5"/>
        <v>10.416666666666666</v>
      </c>
      <c r="W40" s="46">
        <v>2</v>
      </c>
      <c r="X40" s="46">
        <v>2</v>
      </c>
      <c r="Y40" s="46">
        <v>2</v>
      </c>
      <c r="Z40" s="46">
        <v>2</v>
      </c>
      <c r="AA40" s="47">
        <f t="shared" si="6"/>
        <v>8</v>
      </c>
      <c r="AB40" s="48">
        <f t="shared" si="7"/>
        <v>5</v>
      </c>
      <c r="AC40" s="46">
        <v>1</v>
      </c>
      <c r="AD40" s="46">
        <v>1</v>
      </c>
      <c r="AE40" s="46">
        <v>1</v>
      </c>
      <c r="AF40" s="47">
        <f t="shared" si="8"/>
        <v>3</v>
      </c>
      <c r="AG40" s="48">
        <f t="shared" si="9"/>
        <v>3.75</v>
      </c>
      <c r="AH40" s="46">
        <v>3</v>
      </c>
      <c r="AI40" s="46">
        <v>3</v>
      </c>
      <c r="AJ40" s="46">
        <v>1</v>
      </c>
      <c r="AK40" s="47">
        <f t="shared" si="10"/>
        <v>7</v>
      </c>
      <c r="AL40" s="48">
        <f t="shared" si="11"/>
        <v>11.666666666666666</v>
      </c>
      <c r="AM40" s="49">
        <f t="shared" si="12"/>
        <v>41.666666666666664</v>
      </c>
      <c r="AN40" s="49" t="str">
        <f t="shared" si="13"/>
        <v>DASAR</v>
      </c>
    </row>
    <row r="41" spans="1:40" ht="17.5" x14ac:dyDescent="0.35">
      <c r="A41" s="43">
        <v>34</v>
      </c>
      <c r="B41" s="44" t="s">
        <v>18</v>
      </c>
      <c r="C41" s="44" t="s">
        <v>70</v>
      </c>
      <c r="D41" s="45" t="s">
        <v>89</v>
      </c>
      <c r="E41" s="44" t="s">
        <v>90</v>
      </c>
      <c r="F41" s="37" t="str">
        <f>'[1]Profil BUMDes 22'!F38</f>
        <v>KARYO REMBOKO</v>
      </c>
      <c r="G41" s="46">
        <v>3</v>
      </c>
      <c r="H41" s="46">
        <v>3</v>
      </c>
      <c r="I41" s="46">
        <v>3</v>
      </c>
      <c r="J41" s="46">
        <v>2</v>
      </c>
      <c r="K41" s="46">
        <v>1</v>
      </c>
      <c r="L41" s="46">
        <v>2</v>
      </c>
      <c r="M41" s="47">
        <f t="shared" si="0"/>
        <v>14</v>
      </c>
      <c r="N41" s="48">
        <f t="shared" si="1"/>
        <v>11.666666666666666</v>
      </c>
      <c r="O41" s="46">
        <v>2</v>
      </c>
      <c r="P41" s="47">
        <f t="shared" si="2"/>
        <v>2</v>
      </c>
      <c r="Q41" s="48">
        <f t="shared" si="3"/>
        <v>5</v>
      </c>
      <c r="R41" s="46">
        <v>3</v>
      </c>
      <c r="S41" s="46">
        <v>1</v>
      </c>
      <c r="T41" s="46">
        <v>2</v>
      </c>
      <c r="U41" s="47">
        <f t="shared" si="4"/>
        <v>6</v>
      </c>
      <c r="V41" s="48">
        <f t="shared" si="5"/>
        <v>12.5</v>
      </c>
      <c r="W41" s="46">
        <v>2</v>
      </c>
      <c r="X41" s="46">
        <v>1</v>
      </c>
      <c r="Y41" s="46">
        <v>1</v>
      </c>
      <c r="Z41" s="46">
        <v>2</v>
      </c>
      <c r="AA41" s="47">
        <f t="shared" si="6"/>
        <v>6</v>
      </c>
      <c r="AB41" s="48">
        <f t="shared" si="7"/>
        <v>3.75</v>
      </c>
      <c r="AC41" s="46">
        <v>1</v>
      </c>
      <c r="AD41" s="46">
        <v>1</v>
      </c>
      <c r="AE41" s="46">
        <v>1</v>
      </c>
      <c r="AF41" s="47">
        <f t="shared" si="8"/>
        <v>3</v>
      </c>
      <c r="AG41" s="48">
        <f t="shared" si="9"/>
        <v>3.75</v>
      </c>
      <c r="AH41" s="46">
        <v>2</v>
      </c>
      <c r="AI41" s="46">
        <v>2</v>
      </c>
      <c r="AJ41" s="46">
        <v>1</v>
      </c>
      <c r="AK41" s="47">
        <f t="shared" si="10"/>
        <v>5</v>
      </c>
      <c r="AL41" s="48">
        <f t="shared" si="11"/>
        <v>8.3333333333333339</v>
      </c>
      <c r="AM41" s="49">
        <f t="shared" si="12"/>
        <v>45</v>
      </c>
      <c r="AN41" s="49" t="str">
        <f t="shared" si="13"/>
        <v>DASAR</v>
      </c>
    </row>
    <row r="42" spans="1:40" ht="17.5" x14ac:dyDescent="0.35">
      <c r="A42" s="43">
        <v>35</v>
      </c>
      <c r="B42" s="44" t="s">
        <v>18</v>
      </c>
      <c r="C42" s="44" t="s">
        <v>70</v>
      </c>
      <c r="D42" s="45" t="s">
        <v>91</v>
      </c>
      <c r="E42" s="44" t="s">
        <v>92</v>
      </c>
      <c r="F42" s="37" t="str">
        <f>'[1]Profil BUMDes 22'!F39</f>
        <v>SUTOWIJOYO</v>
      </c>
      <c r="G42" s="46">
        <v>2</v>
      </c>
      <c r="H42" s="46">
        <v>2</v>
      </c>
      <c r="I42" s="46">
        <v>2</v>
      </c>
      <c r="J42" s="46">
        <v>2</v>
      </c>
      <c r="K42" s="46">
        <v>2</v>
      </c>
      <c r="L42" s="46">
        <v>2</v>
      </c>
      <c r="M42" s="47">
        <f t="shared" si="0"/>
        <v>12</v>
      </c>
      <c r="N42" s="48">
        <f t="shared" si="1"/>
        <v>10</v>
      </c>
      <c r="O42" s="46">
        <v>2</v>
      </c>
      <c r="P42" s="47">
        <f t="shared" si="2"/>
        <v>2</v>
      </c>
      <c r="Q42" s="48">
        <f t="shared" si="3"/>
        <v>5</v>
      </c>
      <c r="R42" s="46">
        <v>3</v>
      </c>
      <c r="S42" s="46">
        <v>3</v>
      </c>
      <c r="T42" s="46">
        <v>1</v>
      </c>
      <c r="U42" s="47">
        <f t="shared" si="4"/>
        <v>7</v>
      </c>
      <c r="V42" s="48">
        <f t="shared" si="5"/>
        <v>14.583333333333334</v>
      </c>
      <c r="W42" s="46">
        <v>2</v>
      </c>
      <c r="X42" s="46">
        <v>2</v>
      </c>
      <c r="Y42" s="46">
        <v>2</v>
      </c>
      <c r="Z42" s="46">
        <v>2</v>
      </c>
      <c r="AA42" s="47">
        <f t="shared" si="6"/>
        <v>8</v>
      </c>
      <c r="AB42" s="48">
        <f t="shared" si="7"/>
        <v>5</v>
      </c>
      <c r="AC42" s="46">
        <v>3</v>
      </c>
      <c r="AD42" s="46">
        <v>3</v>
      </c>
      <c r="AE42" s="46">
        <v>1</v>
      </c>
      <c r="AF42" s="47">
        <f t="shared" si="8"/>
        <v>7</v>
      </c>
      <c r="AG42" s="48">
        <f t="shared" si="9"/>
        <v>8.75</v>
      </c>
      <c r="AH42" s="46">
        <v>3</v>
      </c>
      <c r="AI42" s="46">
        <v>3</v>
      </c>
      <c r="AJ42" s="46">
        <v>2</v>
      </c>
      <c r="AK42" s="47">
        <f t="shared" si="10"/>
        <v>8</v>
      </c>
      <c r="AL42" s="48">
        <f t="shared" si="11"/>
        <v>13.333333333333334</v>
      </c>
      <c r="AM42" s="49">
        <f t="shared" si="12"/>
        <v>56.666666666666671</v>
      </c>
      <c r="AN42" s="49" t="str">
        <f t="shared" si="13"/>
        <v>TUMBUH</v>
      </c>
    </row>
    <row r="43" spans="1:40" ht="17.5" x14ac:dyDescent="0.35">
      <c r="A43" s="43">
        <v>36</v>
      </c>
      <c r="B43" s="44" t="s">
        <v>18</v>
      </c>
      <c r="C43" s="44" t="s">
        <v>70</v>
      </c>
      <c r="D43" s="45" t="s">
        <v>93</v>
      </c>
      <c r="E43" s="44" t="s">
        <v>94</v>
      </c>
      <c r="F43" s="37" t="str">
        <f>'[1]Profil BUMDes 22'!F40</f>
        <v>GUNOWIJOYO</v>
      </c>
      <c r="G43" s="46">
        <v>2</v>
      </c>
      <c r="H43" s="46">
        <v>2</v>
      </c>
      <c r="I43" s="46">
        <v>1</v>
      </c>
      <c r="J43" s="46">
        <v>2</v>
      </c>
      <c r="K43" s="46">
        <v>1</v>
      </c>
      <c r="L43" s="46">
        <v>2</v>
      </c>
      <c r="M43" s="47">
        <f t="shared" si="0"/>
        <v>10</v>
      </c>
      <c r="N43" s="48">
        <f t="shared" si="1"/>
        <v>8.3333333333333339</v>
      </c>
      <c r="O43" s="46">
        <v>2</v>
      </c>
      <c r="P43" s="47">
        <f t="shared" si="2"/>
        <v>2</v>
      </c>
      <c r="Q43" s="48">
        <f t="shared" si="3"/>
        <v>5</v>
      </c>
      <c r="R43" s="46">
        <v>2</v>
      </c>
      <c r="S43" s="46">
        <v>1</v>
      </c>
      <c r="T43" s="46">
        <v>2</v>
      </c>
      <c r="U43" s="47">
        <f t="shared" si="4"/>
        <v>5</v>
      </c>
      <c r="V43" s="48">
        <f t="shared" si="5"/>
        <v>10.416666666666666</v>
      </c>
      <c r="W43" s="46">
        <v>2</v>
      </c>
      <c r="X43" s="46">
        <v>2</v>
      </c>
      <c r="Y43" s="46">
        <v>2</v>
      </c>
      <c r="Z43" s="46">
        <v>2</v>
      </c>
      <c r="AA43" s="47">
        <f t="shared" si="6"/>
        <v>8</v>
      </c>
      <c r="AB43" s="48">
        <f t="shared" si="7"/>
        <v>5</v>
      </c>
      <c r="AC43" s="46">
        <v>1</v>
      </c>
      <c r="AD43" s="46">
        <v>1</v>
      </c>
      <c r="AE43" s="46">
        <v>1</v>
      </c>
      <c r="AF43" s="47">
        <f t="shared" si="8"/>
        <v>3</v>
      </c>
      <c r="AG43" s="48">
        <f t="shared" si="9"/>
        <v>3.75</v>
      </c>
      <c r="AH43" s="46">
        <v>3</v>
      </c>
      <c r="AI43" s="46">
        <v>3</v>
      </c>
      <c r="AJ43" s="46">
        <v>2</v>
      </c>
      <c r="AK43" s="47">
        <f t="shared" si="10"/>
        <v>8</v>
      </c>
      <c r="AL43" s="48">
        <f t="shared" si="11"/>
        <v>13.333333333333334</v>
      </c>
      <c r="AM43" s="49">
        <f t="shared" si="12"/>
        <v>45.833333333333336</v>
      </c>
      <c r="AN43" s="49" t="str">
        <f t="shared" si="13"/>
        <v>DASAR</v>
      </c>
    </row>
    <row r="44" spans="1:40" ht="17.5" x14ac:dyDescent="0.35">
      <c r="A44" s="43">
        <v>37</v>
      </c>
      <c r="B44" s="44" t="s">
        <v>18</v>
      </c>
      <c r="C44" s="44" t="s">
        <v>95</v>
      </c>
      <c r="D44" s="45" t="s">
        <v>96</v>
      </c>
      <c r="E44" s="44" t="s">
        <v>97</v>
      </c>
      <c r="F44" s="37" t="str">
        <f>'[1]Profil BUMDes 22'!F46</f>
        <v>REJO MAKMUR</v>
      </c>
      <c r="G44" s="46">
        <v>4</v>
      </c>
      <c r="H44" s="46">
        <v>4</v>
      </c>
      <c r="I44" s="46">
        <v>4</v>
      </c>
      <c r="J44" s="46">
        <v>4</v>
      </c>
      <c r="K44" s="46">
        <v>4</v>
      </c>
      <c r="L44" s="46">
        <v>4</v>
      </c>
      <c r="M44" s="47">
        <f t="shared" si="0"/>
        <v>24</v>
      </c>
      <c r="N44" s="48">
        <f t="shared" si="1"/>
        <v>20</v>
      </c>
      <c r="O44" s="46">
        <v>3</v>
      </c>
      <c r="P44" s="47">
        <f t="shared" si="2"/>
        <v>3</v>
      </c>
      <c r="Q44" s="48">
        <f t="shared" si="3"/>
        <v>7.5</v>
      </c>
      <c r="R44" s="46">
        <v>4</v>
      </c>
      <c r="S44" s="46">
        <v>3</v>
      </c>
      <c r="T44" s="46">
        <v>4</v>
      </c>
      <c r="U44" s="47">
        <f t="shared" si="4"/>
        <v>11</v>
      </c>
      <c r="V44" s="48">
        <f t="shared" si="5"/>
        <v>22.916666666666668</v>
      </c>
      <c r="W44" s="46">
        <v>4</v>
      </c>
      <c r="X44" s="46">
        <v>4</v>
      </c>
      <c r="Y44" s="46">
        <v>4</v>
      </c>
      <c r="Z44" s="46">
        <v>4</v>
      </c>
      <c r="AA44" s="47">
        <f t="shared" si="6"/>
        <v>16</v>
      </c>
      <c r="AB44" s="48">
        <f t="shared" si="7"/>
        <v>10</v>
      </c>
      <c r="AC44" s="46">
        <v>4</v>
      </c>
      <c r="AD44" s="46">
        <v>4</v>
      </c>
      <c r="AE44" s="46">
        <v>2</v>
      </c>
      <c r="AF44" s="47">
        <f t="shared" si="8"/>
        <v>10</v>
      </c>
      <c r="AG44" s="48">
        <f t="shared" si="9"/>
        <v>12.5</v>
      </c>
      <c r="AH44" s="46">
        <v>4</v>
      </c>
      <c r="AI44" s="46">
        <v>4</v>
      </c>
      <c r="AJ44" s="46">
        <v>4</v>
      </c>
      <c r="AK44" s="47">
        <f t="shared" si="10"/>
        <v>12</v>
      </c>
      <c r="AL44" s="48">
        <f t="shared" si="11"/>
        <v>20</v>
      </c>
      <c r="AM44" s="49">
        <f t="shared" si="12"/>
        <v>92.916666666666671</v>
      </c>
      <c r="AN44" s="49" t="str">
        <f t="shared" si="13"/>
        <v>MAJU</v>
      </c>
    </row>
    <row r="45" spans="1:40" ht="17.5" x14ac:dyDescent="0.35">
      <c r="A45" s="43">
        <v>38</v>
      </c>
      <c r="B45" s="44" t="s">
        <v>18</v>
      </c>
      <c r="C45" s="44" t="s">
        <v>95</v>
      </c>
      <c r="D45" s="45" t="s">
        <v>98</v>
      </c>
      <c r="E45" s="44" t="s">
        <v>99</v>
      </c>
      <c r="F45" s="37" t="str">
        <f>'[1]Profil BUMDes 22'!F45</f>
        <v>LEMBAYUNG SENJA</v>
      </c>
      <c r="G45" s="46">
        <v>4</v>
      </c>
      <c r="H45" s="46">
        <v>4</v>
      </c>
      <c r="I45" s="46">
        <v>4</v>
      </c>
      <c r="J45" s="46">
        <v>4</v>
      </c>
      <c r="K45" s="46">
        <v>4</v>
      </c>
      <c r="L45" s="46">
        <v>4</v>
      </c>
      <c r="M45" s="47">
        <f t="shared" si="0"/>
        <v>24</v>
      </c>
      <c r="N45" s="48">
        <f t="shared" si="1"/>
        <v>20</v>
      </c>
      <c r="O45" s="46">
        <v>4</v>
      </c>
      <c r="P45" s="47">
        <f t="shared" si="2"/>
        <v>4</v>
      </c>
      <c r="Q45" s="48">
        <f t="shared" si="3"/>
        <v>10</v>
      </c>
      <c r="R45" s="46">
        <v>4</v>
      </c>
      <c r="S45" s="46">
        <v>3</v>
      </c>
      <c r="T45" s="46">
        <v>4</v>
      </c>
      <c r="U45" s="47">
        <f t="shared" si="4"/>
        <v>11</v>
      </c>
      <c r="V45" s="48">
        <f t="shared" si="5"/>
        <v>22.916666666666668</v>
      </c>
      <c r="W45" s="46">
        <v>4</v>
      </c>
      <c r="X45" s="46">
        <v>4</v>
      </c>
      <c r="Y45" s="46">
        <v>4</v>
      </c>
      <c r="Z45" s="46">
        <v>4</v>
      </c>
      <c r="AA45" s="47">
        <f t="shared" si="6"/>
        <v>16</v>
      </c>
      <c r="AB45" s="48">
        <f t="shared" si="7"/>
        <v>10</v>
      </c>
      <c r="AC45" s="46">
        <v>4</v>
      </c>
      <c r="AD45" s="46">
        <v>4</v>
      </c>
      <c r="AE45" s="46">
        <v>3</v>
      </c>
      <c r="AF45" s="47">
        <f t="shared" si="8"/>
        <v>11</v>
      </c>
      <c r="AG45" s="48">
        <f t="shared" si="9"/>
        <v>13.75</v>
      </c>
      <c r="AH45" s="46">
        <v>4</v>
      </c>
      <c r="AI45" s="46">
        <v>4</v>
      </c>
      <c r="AJ45" s="46">
        <v>4</v>
      </c>
      <c r="AK45" s="47">
        <f t="shared" si="10"/>
        <v>12</v>
      </c>
      <c r="AL45" s="48">
        <f t="shared" si="11"/>
        <v>20</v>
      </c>
      <c r="AM45" s="49">
        <f t="shared" si="12"/>
        <v>96.666666666666671</v>
      </c>
      <c r="AN45" s="49" t="str">
        <f t="shared" si="13"/>
        <v>MAJU</v>
      </c>
    </row>
    <row r="46" spans="1:40" ht="17.5" x14ac:dyDescent="0.35">
      <c r="A46" s="43">
        <v>39</v>
      </c>
      <c r="B46" s="44" t="s">
        <v>18</v>
      </c>
      <c r="C46" s="44" t="s">
        <v>95</v>
      </c>
      <c r="D46" s="45" t="s">
        <v>100</v>
      </c>
      <c r="E46" s="44" t="s">
        <v>101</v>
      </c>
      <c r="F46" s="37" t="str">
        <f>'[1]Profil BUMDes 22'!F47</f>
        <v>MAJU JAYA PRATAMA</v>
      </c>
      <c r="G46" s="46">
        <v>4</v>
      </c>
      <c r="H46" s="46">
        <v>3</v>
      </c>
      <c r="I46" s="46">
        <v>3</v>
      </c>
      <c r="J46" s="46">
        <v>4</v>
      </c>
      <c r="K46" s="46">
        <v>2</v>
      </c>
      <c r="L46" s="46">
        <v>3</v>
      </c>
      <c r="M46" s="47">
        <f t="shared" si="0"/>
        <v>19</v>
      </c>
      <c r="N46" s="48">
        <f t="shared" si="1"/>
        <v>15.833333333333334</v>
      </c>
      <c r="O46" s="46">
        <v>4</v>
      </c>
      <c r="P46" s="47">
        <f t="shared" si="2"/>
        <v>4</v>
      </c>
      <c r="Q46" s="48">
        <f t="shared" si="3"/>
        <v>10</v>
      </c>
      <c r="R46" s="46">
        <v>3</v>
      </c>
      <c r="S46" s="46">
        <v>2</v>
      </c>
      <c r="T46" s="46">
        <v>3</v>
      </c>
      <c r="U46" s="47">
        <f t="shared" si="4"/>
        <v>8</v>
      </c>
      <c r="V46" s="48">
        <f t="shared" si="5"/>
        <v>16.666666666666668</v>
      </c>
      <c r="W46" s="46">
        <v>2</v>
      </c>
      <c r="X46" s="46">
        <v>3</v>
      </c>
      <c r="Y46" s="46">
        <v>3</v>
      </c>
      <c r="Z46" s="46">
        <v>2</v>
      </c>
      <c r="AA46" s="47">
        <f t="shared" si="6"/>
        <v>10</v>
      </c>
      <c r="AB46" s="48">
        <f t="shared" si="7"/>
        <v>6.25</v>
      </c>
      <c r="AC46" s="46">
        <v>1</v>
      </c>
      <c r="AD46" s="46">
        <v>4</v>
      </c>
      <c r="AE46" s="46">
        <v>1</v>
      </c>
      <c r="AF46" s="47">
        <f t="shared" si="8"/>
        <v>6</v>
      </c>
      <c r="AG46" s="48">
        <f t="shared" si="9"/>
        <v>7.5</v>
      </c>
      <c r="AH46" s="46">
        <v>4</v>
      </c>
      <c r="AI46" s="46">
        <v>4</v>
      </c>
      <c r="AJ46" s="46">
        <v>1</v>
      </c>
      <c r="AK46" s="47">
        <f t="shared" si="10"/>
        <v>9</v>
      </c>
      <c r="AL46" s="48">
        <f t="shared" si="11"/>
        <v>15</v>
      </c>
      <c r="AM46" s="49">
        <f t="shared" si="12"/>
        <v>71.25</v>
      </c>
      <c r="AN46" s="49" t="str">
        <f t="shared" si="13"/>
        <v>TUMBUH</v>
      </c>
    </row>
    <row r="47" spans="1:40" ht="17.5" x14ac:dyDescent="0.35">
      <c r="A47" s="43">
        <v>40</v>
      </c>
      <c r="B47" s="44" t="s">
        <v>18</v>
      </c>
      <c r="C47" s="44" t="s">
        <v>95</v>
      </c>
      <c r="D47" s="45" t="s">
        <v>102</v>
      </c>
      <c r="E47" s="44" t="s">
        <v>103</v>
      </c>
      <c r="F47" s="37" t="str">
        <f>'[1]Profil BUMDes 22'!F48</f>
        <v>GEMAH RIPAH</v>
      </c>
      <c r="G47" s="46">
        <v>4</v>
      </c>
      <c r="H47" s="46">
        <v>4</v>
      </c>
      <c r="I47" s="46">
        <v>4</v>
      </c>
      <c r="J47" s="46">
        <v>4</v>
      </c>
      <c r="K47" s="46">
        <v>1</v>
      </c>
      <c r="L47" s="46">
        <v>4</v>
      </c>
      <c r="M47" s="47">
        <f t="shared" si="0"/>
        <v>21</v>
      </c>
      <c r="N47" s="48">
        <f t="shared" si="1"/>
        <v>17.5</v>
      </c>
      <c r="O47" s="46">
        <v>4</v>
      </c>
      <c r="P47" s="47">
        <f t="shared" si="2"/>
        <v>4</v>
      </c>
      <c r="Q47" s="48">
        <f t="shared" si="3"/>
        <v>10</v>
      </c>
      <c r="R47" s="46">
        <v>4</v>
      </c>
      <c r="S47" s="46">
        <v>3</v>
      </c>
      <c r="T47" s="46">
        <v>4</v>
      </c>
      <c r="U47" s="47">
        <f t="shared" si="4"/>
        <v>11</v>
      </c>
      <c r="V47" s="48">
        <f t="shared" si="5"/>
        <v>22.916666666666668</v>
      </c>
      <c r="W47" s="46">
        <v>4</v>
      </c>
      <c r="X47" s="46">
        <v>4</v>
      </c>
      <c r="Y47" s="46">
        <v>3</v>
      </c>
      <c r="Z47" s="46">
        <v>3</v>
      </c>
      <c r="AA47" s="47">
        <f t="shared" si="6"/>
        <v>14</v>
      </c>
      <c r="AB47" s="48">
        <f t="shared" si="7"/>
        <v>8.75</v>
      </c>
      <c r="AC47" s="46">
        <v>4</v>
      </c>
      <c r="AD47" s="46">
        <v>4</v>
      </c>
      <c r="AE47" s="46">
        <v>1</v>
      </c>
      <c r="AF47" s="47">
        <f t="shared" si="8"/>
        <v>9</v>
      </c>
      <c r="AG47" s="48">
        <f t="shared" si="9"/>
        <v>11.25</v>
      </c>
      <c r="AH47" s="46">
        <v>4</v>
      </c>
      <c r="AI47" s="46">
        <v>4</v>
      </c>
      <c r="AJ47" s="46">
        <v>1</v>
      </c>
      <c r="AK47" s="47">
        <f t="shared" si="10"/>
        <v>9</v>
      </c>
      <c r="AL47" s="48">
        <f t="shared" si="11"/>
        <v>15</v>
      </c>
      <c r="AM47" s="49">
        <f t="shared" si="12"/>
        <v>85.416666666666671</v>
      </c>
      <c r="AN47" s="49" t="str">
        <f t="shared" si="13"/>
        <v>MAJU</v>
      </c>
    </row>
    <row r="48" spans="1:40" ht="17.5" x14ac:dyDescent="0.35">
      <c r="A48" s="43">
        <v>41</v>
      </c>
      <c r="B48" s="44" t="s">
        <v>18</v>
      </c>
      <c r="C48" s="44" t="s">
        <v>95</v>
      </c>
      <c r="D48" s="45" t="s">
        <v>104</v>
      </c>
      <c r="E48" s="44" t="s">
        <v>105</v>
      </c>
      <c r="F48" s="37" t="str">
        <f>'[1]Profil BUMDes 22'!F49</f>
        <v>NGESTI WIJAYA</v>
      </c>
      <c r="G48" s="46">
        <v>4</v>
      </c>
      <c r="H48" s="46">
        <v>3</v>
      </c>
      <c r="I48" s="46">
        <v>3</v>
      </c>
      <c r="J48" s="46">
        <v>4</v>
      </c>
      <c r="K48" s="46">
        <v>4</v>
      </c>
      <c r="L48" s="46">
        <v>3</v>
      </c>
      <c r="M48" s="47">
        <f t="shared" si="0"/>
        <v>21</v>
      </c>
      <c r="N48" s="48">
        <f t="shared" si="1"/>
        <v>17.5</v>
      </c>
      <c r="O48" s="46">
        <v>4</v>
      </c>
      <c r="P48" s="47">
        <f t="shared" si="2"/>
        <v>4</v>
      </c>
      <c r="Q48" s="48">
        <f t="shared" si="3"/>
        <v>10</v>
      </c>
      <c r="R48" s="46">
        <v>3</v>
      </c>
      <c r="S48" s="46">
        <v>2</v>
      </c>
      <c r="T48" s="46">
        <v>3</v>
      </c>
      <c r="U48" s="47">
        <f t="shared" si="4"/>
        <v>8</v>
      </c>
      <c r="V48" s="48">
        <f t="shared" si="5"/>
        <v>16.666666666666668</v>
      </c>
      <c r="W48" s="46">
        <v>2</v>
      </c>
      <c r="X48" s="46">
        <v>2</v>
      </c>
      <c r="Y48" s="46">
        <v>2</v>
      </c>
      <c r="Z48" s="46">
        <v>2</v>
      </c>
      <c r="AA48" s="47">
        <f t="shared" si="6"/>
        <v>8</v>
      </c>
      <c r="AB48" s="48">
        <f t="shared" si="7"/>
        <v>5</v>
      </c>
      <c r="AC48" s="46">
        <v>1</v>
      </c>
      <c r="AD48" s="46">
        <v>3</v>
      </c>
      <c r="AE48" s="46">
        <v>1</v>
      </c>
      <c r="AF48" s="47">
        <f t="shared" si="8"/>
        <v>5</v>
      </c>
      <c r="AG48" s="48">
        <f t="shared" si="9"/>
        <v>6.25</v>
      </c>
      <c r="AH48" s="46">
        <v>4</v>
      </c>
      <c r="AI48" s="46">
        <v>3</v>
      </c>
      <c r="AJ48" s="46">
        <v>1</v>
      </c>
      <c r="AK48" s="47">
        <f t="shared" si="10"/>
        <v>8</v>
      </c>
      <c r="AL48" s="48">
        <f t="shared" si="11"/>
        <v>13.333333333333334</v>
      </c>
      <c r="AM48" s="49">
        <f t="shared" si="12"/>
        <v>68.75</v>
      </c>
      <c r="AN48" s="49" t="str">
        <f t="shared" si="13"/>
        <v>TUMBUH</v>
      </c>
    </row>
    <row r="49" spans="1:40" ht="17.5" x14ac:dyDescent="0.35">
      <c r="A49" s="43">
        <v>42</v>
      </c>
      <c r="B49" s="44" t="s">
        <v>18</v>
      </c>
      <c r="C49" s="44" t="s">
        <v>95</v>
      </c>
      <c r="D49" s="45" t="s">
        <v>106</v>
      </c>
      <c r="E49" s="44" t="s">
        <v>107</v>
      </c>
      <c r="F49" s="37" t="str">
        <f>'[1]Profil BUMDes 22'!F44</f>
        <v>PENGKOL MAJU MAKMUR</v>
      </c>
      <c r="G49" s="46">
        <v>4</v>
      </c>
      <c r="H49" s="46">
        <v>4</v>
      </c>
      <c r="I49" s="46">
        <v>4</v>
      </c>
      <c r="J49" s="46">
        <v>4</v>
      </c>
      <c r="K49" s="46">
        <v>1</v>
      </c>
      <c r="L49" s="46">
        <v>4</v>
      </c>
      <c r="M49" s="47">
        <f t="shared" si="0"/>
        <v>21</v>
      </c>
      <c r="N49" s="48">
        <f t="shared" si="1"/>
        <v>17.5</v>
      </c>
      <c r="O49" s="46">
        <v>4</v>
      </c>
      <c r="P49" s="47">
        <f t="shared" si="2"/>
        <v>4</v>
      </c>
      <c r="Q49" s="48">
        <f t="shared" si="3"/>
        <v>10</v>
      </c>
      <c r="R49" s="46">
        <v>4</v>
      </c>
      <c r="S49" s="46">
        <v>2</v>
      </c>
      <c r="T49" s="46">
        <v>4</v>
      </c>
      <c r="U49" s="47">
        <f t="shared" si="4"/>
        <v>10</v>
      </c>
      <c r="V49" s="48">
        <f t="shared" si="5"/>
        <v>20.833333333333332</v>
      </c>
      <c r="W49" s="46">
        <v>4</v>
      </c>
      <c r="X49" s="46">
        <v>4</v>
      </c>
      <c r="Y49" s="46">
        <v>4</v>
      </c>
      <c r="Z49" s="46">
        <v>1</v>
      </c>
      <c r="AA49" s="47">
        <f t="shared" si="6"/>
        <v>13</v>
      </c>
      <c r="AB49" s="48">
        <f t="shared" si="7"/>
        <v>8.125</v>
      </c>
      <c r="AC49" s="46">
        <v>1</v>
      </c>
      <c r="AD49" s="46">
        <v>2</v>
      </c>
      <c r="AE49" s="46">
        <v>1</v>
      </c>
      <c r="AF49" s="47">
        <f t="shared" si="8"/>
        <v>4</v>
      </c>
      <c r="AG49" s="48">
        <f t="shared" si="9"/>
        <v>5</v>
      </c>
      <c r="AH49" s="46">
        <v>3</v>
      </c>
      <c r="AI49" s="46">
        <v>3</v>
      </c>
      <c r="AJ49" s="46">
        <v>1</v>
      </c>
      <c r="AK49" s="47">
        <f t="shared" si="10"/>
        <v>7</v>
      </c>
      <c r="AL49" s="48">
        <f t="shared" si="11"/>
        <v>11.666666666666666</v>
      </c>
      <c r="AM49" s="49">
        <f t="shared" si="12"/>
        <v>73.125</v>
      </c>
      <c r="AN49" s="49" t="str">
        <f t="shared" si="13"/>
        <v>TUMBUH</v>
      </c>
    </row>
    <row r="50" spans="1:40" ht="17.5" x14ac:dyDescent="0.35">
      <c r="A50" s="43">
        <v>43</v>
      </c>
      <c r="B50" s="44" t="s">
        <v>18</v>
      </c>
      <c r="C50" s="44" t="s">
        <v>95</v>
      </c>
      <c r="D50" s="45" t="s">
        <v>108</v>
      </c>
      <c r="E50" s="44" t="s">
        <v>109</v>
      </c>
      <c r="F50" s="37" t="str">
        <f>'[1]Profil BUMDes 22'!F43</f>
        <v>MAJU JAYA SEJAHTERA</v>
      </c>
      <c r="G50" s="46">
        <v>4</v>
      </c>
      <c r="H50" s="46">
        <v>4</v>
      </c>
      <c r="I50" s="46">
        <v>4</v>
      </c>
      <c r="J50" s="46">
        <v>4</v>
      </c>
      <c r="K50" s="46">
        <v>4</v>
      </c>
      <c r="L50" s="46">
        <v>4</v>
      </c>
      <c r="M50" s="47">
        <f t="shared" si="0"/>
        <v>24</v>
      </c>
      <c r="N50" s="48">
        <f t="shared" si="1"/>
        <v>20</v>
      </c>
      <c r="O50" s="46">
        <v>4</v>
      </c>
      <c r="P50" s="47">
        <f t="shared" si="2"/>
        <v>4</v>
      </c>
      <c r="Q50" s="48">
        <f t="shared" si="3"/>
        <v>10</v>
      </c>
      <c r="R50" s="46">
        <v>4</v>
      </c>
      <c r="S50" s="46">
        <v>3</v>
      </c>
      <c r="T50" s="46">
        <v>4</v>
      </c>
      <c r="U50" s="47">
        <f t="shared" si="4"/>
        <v>11</v>
      </c>
      <c r="V50" s="48">
        <f t="shared" si="5"/>
        <v>22.916666666666668</v>
      </c>
      <c r="W50" s="46">
        <v>4</v>
      </c>
      <c r="X50" s="46">
        <v>4</v>
      </c>
      <c r="Y50" s="46">
        <v>4</v>
      </c>
      <c r="Z50" s="46">
        <v>4</v>
      </c>
      <c r="AA50" s="47">
        <f t="shared" si="6"/>
        <v>16</v>
      </c>
      <c r="AB50" s="48">
        <f t="shared" si="7"/>
        <v>10</v>
      </c>
      <c r="AC50" s="46">
        <v>1</v>
      </c>
      <c r="AD50" s="46">
        <v>4</v>
      </c>
      <c r="AE50" s="46">
        <v>1</v>
      </c>
      <c r="AF50" s="47">
        <f t="shared" si="8"/>
        <v>6</v>
      </c>
      <c r="AG50" s="48">
        <f t="shared" si="9"/>
        <v>7.5</v>
      </c>
      <c r="AH50" s="46">
        <v>4</v>
      </c>
      <c r="AI50" s="46">
        <v>4</v>
      </c>
      <c r="AJ50" s="46">
        <v>4</v>
      </c>
      <c r="AK50" s="47">
        <f t="shared" si="10"/>
        <v>12</v>
      </c>
      <c r="AL50" s="48">
        <f t="shared" si="11"/>
        <v>20</v>
      </c>
      <c r="AM50" s="49">
        <f t="shared" si="12"/>
        <v>90.416666666666671</v>
      </c>
      <c r="AN50" s="49" t="str">
        <f t="shared" si="13"/>
        <v>MAJU</v>
      </c>
    </row>
    <row r="51" spans="1:40" ht="17.5" x14ac:dyDescent="0.35">
      <c r="A51" s="43">
        <v>44</v>
      </c>
      <c r="B51" s="44" t="s">
        <v>18</v>
      </c>
      <c r="C51" s="44" t="s">
        <v>95</v>
      </c>
      <c r="D51" s="45" t="s">
        <v>110</v>
      </c>
      <c r="E51" s="44" t="s">
        <v>111</v>
      </c>
      <c r="F51" s="37" t="str">
        <f>'[1]Profil BUMDes 22'!F50</f>
        <v>SANBENETHES</v>
      </c>
      <c r="G51" s="46">
        <v>4</v>
      </c>
      <c r="H51" s="46">
        <v>4</v>
      </c>
      <c r="I51" s="46">
        <v>3</v>
      </c>
      <c r="J51" s="46">
        <v>3</v>
      </c>
      <c r="K51" s="46">
        <v>1</v>
      </c>
      <c r="L51" s="46">
        <v>3</v>
      </c>
      <c r="M51" s="47">
        <f t="shared" si="0"/>
        <v>18</v>
      </c>
      <c r="N51" s="48">
        <f t="shared" si="1"/>
        <v>15</v>
      </c>
      <c r="O51" s="46">
        <v>4</v>
      </c>
      <c r="P51" s="47">
        <f t="shared" si="2"/>
        <v>4</v>
      </c>
      <c r="Q51" s="48">
        <f t="shared" si="3"/>
        <v>10</v>
      </c>
      <c r="R51" s="46">
        <v>3</v>
      </c>
      <c r="S51" s="46">
        <v>1</v>
      </c>
      <c r="T51" s="46">
        <v>3</v>
      </c>
      <c r="U51" s="47">
        <f t="shared" si="4"/>
        <v>7</v>
      </c>
      <c r="V51" s="48">
        <f t="shared" si="5"/>
        <v>14.583333333333334</v>
      </c>
      <c r="W51" s="46">
        <v>2</v>
      </c>
      <c r="X51" s="46">
        <v>3</v>
      </c>
      <c r="Y51" s="46">
        <v>2</v>
      </c>
      <c r="Z51" s="46">
        <v>2</v>
      </c>
      <c r="AA51" s="47">
        <f t="shared" si="6"/>
        <v>9</v>
      </c>
      <c r="AB51" s="48">
        <f t="shared" si="7"/>
        <v>5.625</v>
      </c>
      <c r="AC51" s="46">
        <v>1</v>
      </c>
      <c r="AD51" s="46">
        <v>3</v>
      </c>
      <c r="AE51" s="46">
        <v>1</v>
      </c>
      <c r="AF51" s="47">
        <f t="shared" si="8"/>
        <v>5</v>
      </c>
      <c r="AG51" s="48">
        <f t="shared" si="9"/>
        <v>6.25</v>
      </c>
      <c r="AH51" s="46">
        <v>4</v>
      </c>
      <c r="AI51" s="46">
        <v>4</v>
      </c>
      <c r="AJ51" s="46">
        <v>1</v>
      </c>
      <c r="AK51" s="47">
        <f t="shared" si="10"/>
        <v>9</v>
      </c>
      <c r="AL51" s="48">
        <f t="shared" si="11"/>
        <v>15</v>
      </c>
      <c r="AM51" s="49">
        <f t="shared" si="12"/>
        <v>66.458333333333343</v>
      </c>
      <c r="AN51" s="49" t="str">
        <f t="shared" si="13"/>
        <v>TUMBUH</v>
      </c>
    </row>
    <row r="52" spans="1:40" ht="17.5" x14ac:dyDescent="0.35">
      <c r="A52" s="43">
        <v>45</v>
      </c>
      <c r="B52" s="44" t="s">
        <v>18</v>
      </c>
      <c r="C52" s="44" t="s">
        <v>95</v>
      </c>
      <c r="D52" s="45" t="s">
        <v>112</v>
      </c>
      <c r="E52" s="44" t="s">
        <v>113</v>
      </c>
      <c r="F52" s="37" t="str">
        <f>'[1]Profil BUMDes 22'!F51</f>
        <v>LUMINTU</v>
      </c>
      <c r="G52" s="46">
        <v>3</v>
      </c>
      <c r="H52" s="46">
        <v>4</v>
      </c>
      <c r="I52" s="46">
        <v>3</v>
      </c>
      <c r="J52" s="46">
        <v>3</v>
      </c>
      <c r="K52" s="46">
        <v>3</v>
      </c>
      <c r="L52" s="46">
        <v>3</v>
      </c>
      <c r="M52" s="47">
        <f t="shared" si="0"/>
        <v>19</v>
      </c>
      <c r="N52" s="48">
        <f t="shared" si="1"/>
        <v>15.833333333333334</v>
      </c>
      <c r="O52" s="46">
        <v>3</v>
      </c>
      <c r="P52" s="47">
        <f t="shared" si="2"/>
        <v>3</v>
      </c>
      <c r="Q52" s="48">
        <f t="shared" si="3"/>
        <v>7.5</v>
      </c>
      <c r="R52" s="46">
        <v>3</v>
      </c>
      <c r="S52" s="46">
        <v>2</v>
      </c>
      <c r="T52" s="46">
        <v>3</v>
      </c>
      <c r="U52" s="47">
        <f t="shared" si="4"/>
        <v>8</v>
      </c>
      <c r="V52" s="48">
        <f t="shared" si="5"/>
        <v>16.666666666666668</v>
      </c>
      <c r="W52" s="46">
        <v>3</v>
      </c>
      <c r="X52" s="46">
        <v>3</v>
      </c>
      <c r="Y52" s="46">
        <v>3</v>
      </c>
      <c r="Z52" s="46">
        <v>1</v>
      </c>
      <c r="AA52" s="47">
        <f t="shared" si="6"/>
        <v>10</v>
      </c>
      <c r="AB52" s="48">
        <f t="shared" si="7"/>
        <v>6.25</v>
      </c>
      <c r="AC52" s="46">
        <v>1</v>
      </c>
      <c r="AD52" s="46">
        <v>2</v>
      </c>
      <c r="AE52" s="46">
        <v>1</v>
      </c>
      <c r="AF52" s="47">
        <f t="shared" si="8"/>
        <v>4</v>
      </c>
      <c r="AG52" s="48">
        <f t="shared" si="9"/>
        <v>5</v>
      </c>
      <c r="AH52" s="46">
        <v>4</v>
      </c>
      <c r="AI52" s="46">
        <v>4</v>
      </c>
      <c r="AJ52" s="46">
        <v>4</v>
      </c>
      <c r="AK52" s="47">
        <f t="shared" si="10"/>
        <v>12</v>
      </c>
      <c r="AL52" s="48">
        <f t="shared" si="11"/>
        <v>20</v>
      </c>
      <c r="AM52" s="49">
        <f t="shared" si="12"/>
        <v>71.25</v>
      </c>
      <c r="AN52" s="49" t="str">
        <f t="shared" si="13"/>
        <v>TUMBUH</v>
      </c>
    </row>
    <row r="53" spans="1:40" ht="17.5" x14ac:dyDescent="0.35">
      <c r="A53" s="43">
        <v>46</v>
      </c>
      <c r="B53" s="44" t="s">
        <v>18</v>
      </c>
      <c r="C53" s="44" t="s">
        <v>95</v>
      </c>
      <c r="D53" s="45" t="s">
        <v>114</v>
      </c>
      <c r="E53" s="44" t="s">
        <v>95</v>
      </c>
      <c r="F53" s="37" t="str">
        <f>'[1]Profil BUMDes 22'!F42</f>
        <v>SEMBADA</v>
      </c>
      <c r="G53" s="46">
        <v>4</v>
      </c>
      <c r="H53" s="46">
        <v>4</v>
      </c>
      <c r="I53" s="46">
        <v>3</v>
      </c>
      <c r="J53" s="46">
        <v>3</v>
      </c>
      <c r="K53" s="46">
        <v>1</v>
      </c>
      <c r="L53" s="46">
        <v>3</v>
      </c>
      <c r="M53" s="47">
        <f>G53+H53+I53+J53+K53+L53</f>
        <v>18</v>
      </c>
      <c r="N53" s="48">
        <f>M53*20/24</f>
        <v>15</v>
      </c>
      <c r="O53" s="46">
        <v>4</v>
      </c>
      <c r="P53" s="47">
        <f>O53</f>
        <v>4</v>
      </c>
      <c r="Q53" s="48">
        <f>P53*10/4</f>
        <v>10</v>
      </c>
      <c r="R53" s="46">
        <v>2</v>
      </c>
      <c r="S53" s="46">
        <v>2</v>
      </c>
      <c r="T53" s="46">
        <v>3</v>
      </c>
      <c r="U53" s="47">
        <f>R53+S53+T53</f>
        <v>7</v>
      </c>
      <c r="V53" s="48">
        <f>U53*25/12</f>
        <v>14.583333333333334</v>
      </c>
      <c r="W53" s="46">
        <v>3</v>
      </c>
      <c r="X53" s="46">
        <v>4</v>
      </c>
      <c r="Y53" s="46">
        <v>2</v>
      </c>
      <c r="Z53" s="46">
        <v>1</v>
      </c>
      <c r="AA53" s="47">
        <f>W53+X53+Y53+Z53</f>
        <v>10</v>
      </c>
      <c r="AB53" s="48">
        <f>AA53*10/16</f>
        <v>6.25</v>
      </c>
      <c r="AC53" s="46">
        <v>1</v>
      </c>
      <c r="AD53" s="46">
        <v>2</v>
      </c>
      <c r="AE53" s="46">
        <v>1</v>
      </c>
      <c r="AF53" s="47">
        <f>AC53+AD53+AE53</f>
        <v>4</v>
      </c>
      <c r="AG53" s="48">
        <f>AF53*15/12</f>
        <v>5</v>
      </c>
      <c r="AH53" s="46">
        <v>3</v>
      </c>
      <c r="AI53" s="46">
        <v>2</v>
      </c>
      <c r="AJ53" s="46">
        <v>1</v>
      </c>
      <c r="AK53" s="47">
        <f>AH53+AI53+AJ53</f>
        <v>6</v>
      </c>
      <c r="AL53" s="48">
        <f>AK53*20/12</f>
        <v>10</v>
      </c>
      <c r="AM53" s="49">
        <f>N53+Q53+V53+AB53+AG53+AL53</f>
        <v>60.833333333333336</v>
      </c>
      <c r="AN53" s="49" t="str">
        <f>IF(AM53&gt;=85, "MAJU", IF(AM53&gt;=75, "BERKEMBANG", IF(AM53&gt;=50, "TUMBUH", IF(AM53&gt;=25, "DASAR"))))</f>
        <v>TUMBUH</v>
      </c>
    </row>
    <row r="54" spans="1:40" ht="17.5" x14ac:dyDescent="0.35">
      <c r="A54" s="43">
        <v>47</v>
      </c>
      <c r="B54" s="44" t="s">
        <v>18</v>
      </c>
      <c r="C54" s="44" t="s">
        <v>95</v>
      </c>
      <c r="D54" s="45" t="s">
        <v>115</v>
      </c>
      <c r="E54" s="44" t="s">
        <v>116</v>
      </c>
      <c r="F54" s="37" t="s">
        <v>117</v>
      </c>
      <c r="G54" s="46">
        <v>1</v>
      </c>
      <c r="H54" s="46">
        <v>1</v>
      </c>
      <c r="I54" s="46">
        <v>1</v>
      </c>
      <c r="J54" s="46">
        <v>1</v>
      </c>
      <c r="K54" s="46">
        <v>1</v>
      </c>
      <c r="L54" s="46">
        <v>1</v>
      </c>
      <c r="M54" s="47">
        <f>G54+H54+I54+J54+K54+L54</f>
        <v>6</v>
      </c>
      <c r="N54" s="48">
        <f>M54*20/24</f>
        <v>5</v>
      </c>
      <c r="O54" s="46">
        <v>1</v>
      </c>
      <c r="P54" s="47">
        <f>O54</f>
        <v>1</v>
      </c>
      <c r="Q54" s="48">
        <f>P54*10/4</f>
        <v>2.5</v>
      </c>
      <c r="R54" s="46">
        <v>1</v>
      </c>
      <c r="S54" s="46">
        <v>1</v>
      </c>
      <c r="T54" s="46">
        <v>1</v>
      </c>
      <c r="U54" s="47">
        <f>R54+S54+T54</f>
        <v>3</v>
      </c>
      <c r="V54" s="48">
        <f>U54*25/12</f>
        <v>6.25</v>
      </c>
      <c r="W54" s="46">
        <v>1</v>
      </c>
      <c r="X54" s="46">
        <v>1</v>
      </c>
      <c r="Y54" s="46">
        <v>1</v>
      </c>
      <c r="Z54" s="46">
        <v>1</v>
      </c>
      <c r="AA54" s="47">
        <f>W54+X54+Y54+Z54</f>
        <v>4</v>
      </c>
      <c r="AB54" s="48">
        <f>AA54*10/16</f>
        <v>2.5</v>
      </c>
      <c r="AC54" s="46">
        <v>1</v>
      </c>
      <c r="AD54" s="46">
        <v>1</v>
      </c>
      <c r="AE54" s="46">
        <v>1</v>
      </c>
      <c r="AF54" s="47">
        <f>AC54+AD54+AE54</f>
        <v>3</v>
      </c>
      <c r="AG54" s="48">
        <f>AF54*15/12</f>
        <v>3.75</v>
      </c>
      <c r="AH54" s="46">
        <v>1</v>
      </c>
      <c r="AI54" s="46">
        <v>1</v>
      </c>
      <c r="AJ54" s="46">
        <v>1</v>
      </c>
      <c r="AK54" s="47">
        <f>AH54+AI54+AJ54</f>
        <v>3</v>
      </c>
      <c r="AL54" s="48">
        <f>AK54*20/12</f>
        <v>5</v>
      </c>
      <c r="AM54" s="49">
        <f>N54+Q54+V54+AB54+AG54+AL54</f>
        <v>25</v>
      </c>
      <c r="AN54" s="49" t="str">
        <f>IF(AM54&gt;=85, "MAJU", IF(AM54&gt;=75, "BERKEMBANG", IF(AM54&gt;=50, "TUMBUH", IF(AM54&gt;=25, "DASAR"))))</f>
        <v>DASAR</v>
      </c>
    </row>
    <row r="55" spans="1:40" ht="17.5" x14ac:dyDescent="0.35">
      <c r="A55" s="43">
        <v>48</v>
      </c>
      <c r="B55" s="44" t="s">
        <v>18</v>
      </c>
      <c r="C55" s="44" t="s">
        <v>95</v>
      </c>
      <c r="D55" s="45" t="s">
        <v>118</v>
      </c>
      <c r="E55" s="44" t="s">
        <v>119</v>
      </c>
      <c r="F55" s="37" t="str">
        <f>'[1]Profil BUMDes 22'!F52</f>
        <v>NDALEM MAJU SEJAHTERA</v>
      </c>
      <c r="G55" s="46">
        <v>4</v>
      </c>
      <c r="H55" s="46">
        <v>4</v>
      </c>
      <c r="I55" s="46">
        <v>4</v>
      </c>
      <c r="J55" s="46">
        <v>4</v>
      </c>
      <c r="K55" s="46">
        <v>4</v>
      </c>
      <c r="L55" s="46">
        <v>4</v>
      </c>
      <c r="M55" s="47">
        <f t="shared" si="0"/>
        <v>24</v>
      </c>
      <c r="N55" s="48">
        <f t="shared" si="1"/>
        <v>20</v>
      </c>
      <c r="O55" s="46">
        <v>4</v>
      </c>
      <c r="P55" s="47">
        <f t="shared" si="2"/>
        <v>4</v>
      </c>
      <c r="Q55" s="48">
        <f t="shared" si="3"/>
        <v>10</v>
      </c>
      <c r="R55" s="46">
        <v>4</v>
      </c>
      <c r="S55" s="46">
        <v>1</v>
      </c>
      <c r="T55" s="46">
        <v>3</v>
      </c>
      <c r="U55" s="47">
        <f t="shared" si="4"/>
        <v>8</v>
      </c>
      <c r="V55" s="48">
        <f t="shared" si="5"/>
        <v>16.666666666666668</v>
      </c>
      <c r="W55" s="46">
        <v>4</v>
      </c>
      <c r="X55" s="46">
        <v>4</v>
      </c>
      <c r="Y55" s="46">
        <v>3</v>
      </c>
      <c r="Z55" s="46">
        <v>3</v>
      </c>
      <c r="AA55" s="47">
        <f t="shared" si="6"/>
        <v>14</v>
      </c>
      <c r="AB55" s="48">
        <f t="shared" si="7"/>
        <v>8.75</v>
      </c>
      <c r="AC55" s="46">
        <v>1</v>
      </c>
      <c r="AD55" s="46">
        <v>1</v>
      </c>
      <c r="AE55" s="46">
        <v>1</v>
      </c>
      <c r="AF55" s="47">
        <f t="shared" si="8"/>
        <v>3</v>
      </c>
      <c r="AG55" s="48">
        <f t="shared" si="9"/>
        <v>3.75</v>
      </c>
      <c r="AH55" s="46">
        <v>3</v>
      </c>
      <c r="AI55" s="46">
        <v>3</v>
      </c>
      <c r="AJ55" s="46">
        <v>3</v>
      </c>
      <c r="AK55" s="47">
        <f t="shared" si="10"/>
        <v>9</v>
      </c>
      <c r="AL55" s="48">
        <f t="shared" si="11"/>
        <v>15</v>
      </c>
      <c r="AM55" s="49">
        <f t="shared" si="12"/>
        <v>74.166666666666671</v>
      </c>
      <c r="AN55" s="49" t="str">
        <f t="shared" si="13"/>
        <v>TUMBUH</v>
      </c>
    </row>
    <row r="56" spans="1:40" ht="17.5" x14ac:dyDescent="0.35">
      <c r="A56" s="43">
        <v>49</v>
      </c>
      <c r="B56" s="44" t="s">
        <v>18</v>
      </c>
      <c r="C56" s="44" t="s">
        <v>95</v>
      </c>
      <c r="D56" s="45" t="s">
        <v>120</v>
      </c>
      <c r="E56" s="44" t="s">
        <v>121</v>
      </c>
      <c r="F56" s="37" t="str">
        <f>'[1]Profil BUMDes 22'!F41</f>
        <v>BHAKTI MULYA</v>
      </c>
      <c r="G56" s="46">
        <v>4</v>
      </c>
      <c r="H56" s="46">
        <v>3</v>
      </c>
      <c r="I56" s="46">
        <v>4</v>
      </c>
      <c r="J56" s="46">
        <v>4</v>
      </c>
      <c r="K56" s="46">
        <v>1</v>
      </c>
      <c r="L56" s="46">
        <v>4</v>
      </c>
      <c r="M56" s="47">
        <f>G56+H56+I56+J56+K56+L56</f>
        <v>20</v>
      </c>
      <c r="N56" s="48">
        <f>M56*20/24</f>
        <v>16.666666666666668</v>
      </c>
      <c r="O56" s="46">
        <v>4</v>
      </c>
      <c r="P56" s="47">
        <f>O56</f>
        <v>4</v>
      </c>
      <c r="Q56" s="48">
        <f>P56*10/4</f>
        <v>10</v>
      </c>
      <c r="R56" s="46">
        <v>2</v>
      </c>
      <c r="S56" s="46">
        <v>2</v>
      </c>
      <c r="T56" s="46">
        <v>3</v>
      </c>
      <c r="U56" s="47">
        <f>R56+S56+T56</f>
        <v>7</v>
      </c>
      <c r="V56" s="48">
        <f>U56*25/12</f>
        <v>14.583333333333334</v>
      </c>
      <c r="W56" s="46">
        <v>2</v>
      </c>
      <c r="X56" s="46">
        <v>2</v>
      </c>
      <c r="Y56" s="46">
        <v>2</v>
      </c>
      <c r="Z56" s="46">
        <v>1</v>
      </c>
      <c r="AA56" s="47">
        <f>W56+X56+Y56+Z56</f>
        <v>7</v>
      </c>
      <c r="AB56" s="48">
        <f>AA56*10/16</f>
        <v>4.375</v>
      </c>
      <c r="AC56" s="46">
        <v>1</v>
      </c>
      <c r="AD56" s="46">
        <v>1</v>
      </c>
      <c r="AE56" s="46">
        <v>1</v>
      </c>
      <c r="AF56" s="47">
        <f>AC56+AD56+AE56</f>
        <v>3</v>
      </c>
      <c r="AG56" s="48">
        <f>AF56*15/12</f>
        <v>3.75</v>
      </c>
      <c r="AH56" s="46">
        <v>3</v>
      </c>
      <c r="AI56" s="46">
        <v>3</v>
      </c>
      <c r="AJ56" s="46">
        <v>1</v>
      </c>
      <c r="AK56" s="47">
        <f>AH56+AI56+AJ56</f>
        <v>7</v>
      </c>
      <c r="AL56" s="48">
        <f>AK56*20/12</f>
        <v>11.666666666666666</v>
      </c>
      <c r="AM56" s="49">
        <f>N56+Q56+V56+AB56+AG56+AL56</f>
        <v>61.041666666666664</v>
      </c>
      <c r="AN56" s="49" t="str">
        <f>IF(AM56&gt;=85, "MAJU", IF(AM56&gt;=75, "BERKEMBANG", IF(AM56&gt;=50, "TUMBUH", IF(AM56&gt;=25, "DASAR"))))</f>
        <v>TUMBUH</v>
      </c>
    </row>
    <row r="57" spans="1:40" ht="17.5" x14ac:dyDescent="0.35">
      <c r="A57" s="43">
        <v>50</v>
      </c>
      <c r="B57" s="44" t="s">
        <v>18</v>
      </c>
      <c r="C57" s="44" t="s">
        <v>95</v>
      </c>
      <c r="D57" s="45" t="s">
        <v>122</v>
      </c>
      <c r="E57" s="44" t="s">
        <v>123</v>
      </c>
      <c r="F57" s="37" t="str">
        <f>'[1]Profil BUMDes 22'!F55</f>
        <v>JAYA MAKMUR</v>
      </c>
      <c r="G57" s="46">
        <v>4</v>
      </c>
      <c r="H57" s="46">
        <v>3</v>
      </c>
      <c r="I57" s="46">
        <v>3</v>
      </c>
      <c r="J57" s="46">
        <v>3</v>
      </c>
      <c r="K57" s="46">
        <v>1</v>
      </c>
      <c r="L57" s="46">
        <v>3</v>
      </c>
      <c r="M57" s="47">
        <f>G57+H57+I57+J57+K57+L57</f>
        <v>17</v>
      </c>
      <c r="N57" s="48">
        <f>M57*20/24</f>
        <v>14.166666666666666</v>
      </c>
      <c r="O57" s="46">
        <v>3</v>
      </c>
      <c r="P57" s="47">
        <f>O57</f>
        <v>3</v>
      </c>
      <c r="Q57" s="48">
        <f>P57*10/4</f>
        <v>7.5</v>
      </c>
      <c r="R57" s="46">
        <v>3</v>
      </c>
      <c r="S57" s="46">
        <v>1</v>
      </c>
      <c r="T57" s="46">
        <v>4</v>
      </c>
      <c r="U57" s="47">
        <f>R57+S57+T57</f>
        <v>8</v>
      </c>
      <c r="V57" s="48">
        <f>U57*25/12</f>
        <v>16.666666666666668</v>
      </c>
      <c r="W57" s="46">
        <v>3</v>
      </c>
      <c r="X57" s="46">
        <v>3</v>
      </c>
      <c r="Y57" s="46">
        <v>3</v>
      </c>
      <c r="Z57" s="46">
        <v>2</v>
      </c>
      <c r="AA57" s="47">
        <f>W57+X57+Y57+Z57</f>
        <v>11</v>
      </c>
      <c r="AB57" s="48">
        <f>AA57*10/16</f>
        <v>6.875</v>
      </c>
      <c r="AC57" s="46">
        <v>1</v>
      </c>
      <c r="AD57" s="46">
        <v>1</v>
      </c>
      <c r="AE57" s="46">
        <v>1</v>
      </c>
      <c r="AF57" s="47">
        <f>AC57+AD57+AE57</f>
        <v>3</v>
      </c>
      <c r="AG57" s="48">
        <f>AF57*15/12</f>
        <v>3.75</v>
      </c>
      <c r="AH57" s="46">
        <v>3</v>
      </c>
      <c r="AI57" s="46">
        <v>3</v>
      </c>
      <c r="AJ57" s="46">
        <v>3</v>
      </c>
      <c r="AK57" s="47">
        <f>AH57+AI57+AJ57</f>
        <v>9</v>
      </c>
      <c r="AL57" s="48">
        <f>AK57*20/12</f>
        <v>15</v>
      </c>
      <c r="AM57" s="49">
        <f>N57+Q57+V57+AB57+AG57+AL57</f>
        <v>63.958333333333329</v>
      </c>
      <c r="AN57" s="49" t="str">
        <f>IF(AM57&gt;=85, "MAJU", IF(AM57&gt;=75, "BERKEMBANG", IF(AM57&gt;=50, "TUMBUH", IF(AM57&gt;=25, "DASAR"))))</f>
        <v>TUMBUH</v>
      </c>
    </row>
    <row r="58" spans="1:40" ht="17.5" x14ac:dyDescent="0.35">
      <c r="A58" s="43">
        <v>51</v>
      </c>
      <c r="B58" s="44" t="s">
        <v>18</v>
      </c>
      <c r="C58" s="44" t="s">
        <v>95</v>
      </c>
      <c r="D58" s="45" t="s">
        <v>124</v>
      </c>
      <c r="E58" s="44" t="s">
        <v>125</v>
      </c>
      <c r="F58" s="37" t="str">
        <f>'[1]Profil BUMDes 22'!F54</f>
        <v>PONDOK MAJU</v>
      </c>
      <c r="G58" s="46">
        <v>3</v>
      </c>
      <c r="H58" s="46">
        <v>3</v>
      </c>
      <c r="I58" s="46">
        <v>3</v>
      </c>
      <c r="J58" s="46">
        <v>3</v>
      </c>
      <c r="K58" s="46">
        <v>3</v>
      </c>
      <c r="L58" s="46">
        <v>3</v>
      </c>
      <c r="M58" s="47">
        <f t="shared" si="0"/>
        <v>18</v>
      </c>
      <c r="N58" s="48">
        <f t="shared" si="1"/>
        <v>15</v>
      </c>
      <c r="O58" s="46">
        <v>3</v>
      </c>
      <c r="P58" s="47">
        <f t="shared" si="2"/>
        <v>3</v>
      </c>
      <c r="Q58" s="48">
        <f t="shared" si="3"/>
        <v>7.5</v>
      </c>
      <c r="R58" s="46">
        <v>4</v>
      </c>
      <c r="S58" s="46">
        <v>3</v>
      </c>
      <c r="T58" s="46">
        <v>3</v>
      </c>
      <c r="U58" s="47">
        <f t="shared" si="4"/>
        <v>10</v>
      </c>
      <c r="V58" s="48">
        <f t="shared" si="5"/>
        <v>20.833333333333332</v>
      </c>
      <c r="W58" s="46">
        <v>3</v>
      </c>
      <c r="X58" s="46">
        <v>3</v>
      </c>
      <c r="Y58" s="46">
        <v>2</v>
      </c>
      <c r="Z58" s="46">
        <v>2</v>
      </c>
      <c r="AA58" s="47">
        <f t="shared" si="6"/>
        <v>10</v>
      </c>
      <c r="AB58" s="48">
        <f t="shared" si="7"/>
        <v>6.25</v>
      </c>
      <c r="AC58" s="46">
        <v>1</v>
      </c>
      <c r="AD58" s="46">
        <v>3</v>
      </c>
      <c r="AE58" s="46">
        <v>1</v>
      </c>
      <c r="AF58" s="47">
        <f t="shared" si="8"/>
        <v>5</v>
      </c>
      <c r="AG58" s="48">
        <f t="shared" si="9"/>
        <v>6.25</v>
      </c>
      <c r="AH58" s="46">
        <v>4</v>
      </c>
      <c r="AI58" s="46">
        <v>4</v>
      </c>
      <c r="AJ58" s="46">
        <v>1</v>
      </c>
      <c r="AK58" s="47">
        <f t="shared" si="10"/>
        <v>9</v>
      </c>
      <c r="AL58" s="48">
        <f t="shared" si="11"/>
        <v>15</v>
      </c>
      <c r="AM58" s="49">
        <f t="shared" si="12"/>
        <v>70.833333333333329</v>
      </c>
      <c r="AN58" s="49" t="str">
        <f t="shared" si="13"/>
        <v>TUMBUH</v>
      </c>
    </row>
    <row r="59" spans="1:40" ht="17.5" x14ac:dyDescent="0.35">
      <c r="A59" s="43">
        <v>52</v>
      </c>
      <c r="B59" s="44" t="s">
        <v>18</v>
      </c>
      <c r="C59" s="44" t="s">
        <v>95</v>
      </c>
      <c r="D59" s="45" t="s">
        <v>126</v>
      </c>
      <c r="E59" s="44" t="s">
        <v>127</v>
      </c>
      <c r="F59" s="37" t="str">
        <f>'[1]Profil BUMDes 22'!F53</f>
        <v>MANDIRI SEJAHTERA</v>
      </c>
      <c r="G59" s="46">
        <v>4</v>
      </c>
      <c r="H59" s="46">
        <v>4</v>
      </c>
      <c r="I59" s="46">
        <v>4</v>
      </c>
      <c r="J59" s="46">
        <v>4</v>
      </c>
      <c r="K59" s="46">
        <v>4</v>
      </c>
      <c r="L59" s="46">
        <v>3</v>
      </c>
      <c r="M59" s="47">
        <f>G59+H59+I59+J59+K59+L59</f>
        <v>23</v>
      </c>
      <c r="N59" s="48">
        <f>M59*20/24</f>
        <v>19.166666666666668</v>
      </c>
      <c r="O59" s="46">
        <v>4</v>
      </c>
      <c r="P59" s="47">
        <f>O59</f>
        <v>4</v>
      </c>
      <c r="Q59" s="48">
        <f>P59*10/4</f>
        <v>10</v>
      </c>
      <c r="R59" s="46">
        <v>4</v>
      </c>
      <c r="S59" s="46">
        <v>3</v>
      </c>
      <c r="T59" s="46">
        <v>4</v>
      </c>
      <c r="U59" s="47">
        <f>R59+S59+T59</f>
        <v>11</v>
      </c>
      <c r="V59" s="48">
        <f>U59*25/12</f>
        <v>22.916666666666668</v>
      </c>
      <c r="W59" s="46">
        <v>4</v>
      </c>
      <c r="X59" s="46">
        <v>4</v>
      </c>
      <c r="Y59" s="46">
        <v>3</v>
      </c>
      <c r="Z59" s="46">
        <v>2</v>
      </c>
      <c r="AA59" s="47">
        <f>W59+X59+Y59+Z59</f>
        <v>13</v>
      </c>
      <c r="AB59" s="48">
        <f>AA59*10/16</f>
        <v>8.125</v>
      </c>
      <c r="AC59" s="46">
        <v>1</v>
      </c>
      <c r="AD59" s="46">
        <v>4</v>
      </c>
      <c r="AE59" s="46">
        <v>1</v>
      </c>
      <c r="AF59" s="47">
        <f>AC59+AD59+AE59</f>
        <v>6</v>
      </c>
      <c r="AG59" s="48">
        <f>AF59*15/12</f>
        <v>7.5</v>
      </c>
      <c r="AH59" s="46">
        <v>4</v>
      </c>
      <c r="AI59" s="46">
        <v>4</v>
      </c>
      <c r="AJ59" s="46">
        <v>4</v>
      </c>
      <c r="AK59" s="47">
        <f>AH59+AI59+AJ59</f>
        <v>12</v>
      </c>
      <c r="AL59" s="48">
        <f>AK59*20/12</f>
        <v>20</v>
      </c>
      <c r="AM59" s="49">
        <f>N59+Q59+V59+AB59+AG59+AL59</f>
        <v>87.708333333333343</v>
      </c>
      <c r="AN59" s="49" t="str">
        <f>IF(AM59&gt;=85, "MAJU", IF(AM59&gt;=75, "BERKEMBANG", IF(AM59&gt;=50, "TUMBUH", IF(AM59&gt;=25, "DASAR"))))</f>
        <v>MAJU</v>
      </c>
    </row>
    <row r="60" spans="1:40" ht="17.5" x14ac:dyDescent="0.35">
      <c r="A60" s="43">
        <v>53</v>
      </c>
      <c r="B60" s="44" t="s">
        <v>18</v>
      </c>
      <c r="C60" s="44" t="s">
        <v>128</v>
      </c>
      <c r="D60" s="45" t="s">
        <v>129</v>
      </c>
      <c r="E60" s="44" t="s">
        <v>130</v>
      </c>
      <c r="F60" s="37" t="str">
        <f>'[1]Profil BUMDes 22'!F65</f>
        <v>SEMAR KRIDHO</v>
      </c>
      <c r="G60" s="50">
        <v>4</v>
      </c>
      <c r="H60" s="50">
        <v>4</v>
      </c>
      <c r="I60" s="50">
        <v>4</v>
      </c>
      <c r="J60" s="50">
        <v>2</v>
      </c>
      <c r="K60" s="50">
        <v>2</v>
      </c>
      <c r="L60" s="50">
        <v>4</v>
      </c>
      <c r="M60" s="47">
        <f>G60+H60+I60+J60+K60+L60</f>
        <v>20</v>
      </c>
      <c r="N60" s="48">
        <f>M60*20/24</f>
        <v>16.666666666666668</v>
      </c>
      <c r="O60" s="50">
        <v>4</v>
      </c>
      <c r="P60" s="47">
        <f>O60</f>
        <v>4</v>
      </c>
      <c r="Q60" s="48">
        <f>P60*10/4</f>
        <v>10</v>
      </c>
      <c r="R60" s="51">
        <v>4</v>
      </c>
      <c r="S60" s="51">
        <v>1</v>
      </c>
      <c r="T60" s="51">
        <v>2</v>
      </c>
      <c r="U60" s="47">
        <f>R60+S60+T60</f>
        <v>7</v>
      </c>
      <c r="V60" s="48">
        <f>U60*25/12</f>
        <v>14.583333333333334</v>
      </c>
      <c r="W60" s="50">
        <v>4</v>
      </c>
      <c r="X60" s="50">
        <v>1</v>
      </c>
      <c r="Y60" s="50">
        <v>1</v>
      </c>
      <c r="Z60" s="50">
        <v>1</v>
      </c>
      <c r="AA60" s="47">
        <f>W60+X60+Y60+Z60</f>
        <v>7</v>
      </c>
      <c r="AB60" s="48">
        <f>AA60*10/16</f>
        <v>4.375</v>
      </c>
      <c r="AC60" s="51">
        <v>1</v>
      </c>
      <c r="AD60" s="51">
        <v>1</v>
      </c>
      <c r="AE60" s="51">
        <v>1</v>
      </c>
      <c r="AF60" s="47">
        <f>AC60+AD60+AE60</f>
        <v>3</v>
      </c>
      <c r="AG60" s="48">
        <f>AF60*15/12</f>
        <v>3.75</v>
      </c>
      <c r="AH60" s="51">
        <v>4</v>
      </c>
      <c r="AI60" s="51">
        <v>4</v>
      </c>
      <c r="AJ60" s="51">
        <v>4</v>
      </c>
      <c r="AK60" s="47">
        <f>AH60+AI60+AJ60</f>
        <v>12</v>
      </c>
      <c r="AL60" s="48">
        <f>AK60*20/12</f>
        <v>20</v>
      </c>
      <c r="AM60" s="49">
        <f>N60+Q60+V60+AB60+AG60+AL60</f>
        <v>69.375</v>
      </c>
      <c r="AN60" s="49" t="str">
        <f>IF(AM60&gt;=85, "MAJU", IF(AM60&gt;=75, "BERKEMBANG", IF(AM60&gt;=50, "TUMBUH", IF(AM60&gt;=25, "DASAR"))))</f>
        <v>TUMBUH</v>
      </c>
    </row>
    <row r="61" spans="1:40" ht="17.5" x14ac:dyDescent="0.35">
      <c r="A61" s="43">
        <v>54</v>
      </c>
      <c r="B61" s="44" t="s">
        <v>18</v>
      </c>
      <c r="C61" s="44" t="s">
        <v>128</v>
      </c>
      <c r="D61" s="45" t="s">
        <v>131</v>
      </c>
      <c r="E61" s="44" t="s">
        <v>132</v>
      </c>
      <c r="F61" s="37" t="str">
        <f>'[1]Profil BUMDes 22'!F62</f>
        <v>SUGENG ABADI</v>
      </c>
      <c r="G61" s="50">
        <v>4</v>
      </c>
      <c r="H61" s="50">
        <v>4</v>
      </c>
      <c r="I61" s="50">
        <v>4</v>
      </c>
      <c r="J61" s="50">
        <v>4</v>
      </c>
      <c r="K61" s="50">
        <v>4</v>
      </c>
      <c r="L61" s="50">
        <v>4</v>
      </c>
      <c r="M61" s="47">
        <f>G61+H61+I61+J61+K61+L61</f>
        <v>24</v>
      </c>
      <c r="N61" s="48">
        <f>M61*20/24</f>
        <v>20</v>
      </c>
      <c r="O61" s="50">
        <v>4</v>
      </c>
      <c r="P61" s="47">
        <f>O61</f>
        <v>4</v>
      </c>
      <c r="Q61" s="48">
        <f>P61*10/4</f>
        <v>10</v>
      </c>
      <c r="R61" s="51">
        <v>4</v>
      </c>
      <c r="S61" s="51">
        <v>3</v>
      </c>
      <c r="T61" s="51">
        <v>4</v>
      </c>
      <c r="U61" s="47">
        <f>R61+S61+T61</f>
        <v>11</v>
      </c>
      <c r="V61" s="48">
        <f>U61*25/12</f>
        <v>22.916666666666668</v>
      </c>
      <c r="W61" s="50">
        <v>3</v>
      </c>
      <c r="X61" s="50">
        <v>4</v>
      </c>
      <c r="Y61" s="50">
        <v>4</v>
      </c>
      <c r="Z61" s="50">
        <v>1</v>
      </c>
      <c r="AA61" s="47">
        <f>W61+X61+Y61+Z61</f>
        <v>12</v>
      </c>
      <c r="AB61" s="48">
        <f>AA61*10/16</f>
        <v>7.5</v>
      </c>
      <c r="AC61" s="51">
        <v>1</v>
      </c>
      <c r="AD61" s="51">
        <v>3</v>
      </c>
      <c r="AE61" s="51">
        <v>1</v>
      </c>
      <c r="AF61" s="47">
        <f>AC61+AD61+AE61</f>
        <v>5</v>
      </c>
      <c r="AG61" s="48">
        <f>AF61*15/12</f>
        <v>6.25</v>
      </c>
      <c r="AH61" s="51">
        <v>4</v>
      </c>
      <c r="AI61" s="51">
        <v>4</v>
      </c>
      <c r="AJ61" s="51">
        <v>1</v>
      </c>
      <c r="AK61" s="47">
        <f>AH61+AI61+AJ61</f>
        <v>9</v>
      </c>
      <c r="AL61" s="48">
        <f>AK61*20/12</f>
        <v>15</v>
      </c>
      <c r="AM61" s="49">
        <f>N61+Q61+V61+AB61+AG61+AL61</f>
        <v>81.666666666666671</v>
      </c>
      <c r="AN61" s="49" t="str">
        <f>IF(AM61&gt;=85, "MAJU", IF(AM61&gt;=75, "BERKEMBANG", IF(AM61&gt;=50, "TUMBUH", IF(AM61&gt;=25, "DASAR"))))</f>
        <v>BERKEMBANG</v>
      </c>
    </row>
    <row r="62" spans="1:40" ht="17.5" x14ac:dyDescent="0.35">
      <c r="A62" s="43">
        <v>55</v>
      </c>
      <c r="B62" s="44" t="s">
        <v>18</v>
      </c>
      <c r="C62" s="44" t="s">
        <v>128</v>
      </c>
      <c r="D62" s="45" t="s">
        <v>133</v>
      </c>
      <c r="E62" s="44" t="s">
        <v>134</v>
      </c>
      <c r="F62" s="37" t="str">
        <f>'[1]Profil BUMDes 22'!F56</f>
        <v>KUNCORO JAGAN</v>
      </c>
      <c r="G62" s="50">
        <v>3</v>
      </c>
      <c r="H62" s="50">
        <v>3</v>
      </c>
      <c r="I62" s="50">
        <v>3</v>
      </c>
      <c r="J62" s="50">
        <v>2</v>
      </c>
      <c r="K62" s="50">
        <v>1</v>
      </c>
      <c r="L62" s="50">
        <v>2</v>
      </c>
      <c r="M62" s="47">
        <f t="shared" si="0"/>
        <v>14</v>
      </c>
      <c r="N62" s="48">
        <f t="shared" si="1"/>
        <v>11.666666666666666</v>
      </c>
      <c r="O62" s="50">
        <v>3</v>
      </c>
      <c r="P62" s="47">
        <f t="shared" si="2"/>
        <v>3</v>
      </c>
      <c r="Q62" s="48">
        <f t="shared" si="3"/>
        <v>7.5</v>
      </c>
      <c r="R62" s="51">
        <v>2</v>
      </c>
      <c r="S62" s="51">
        <v>1</v>
      </c>
      <c r="T62" s="51">
        <v>2</v>
      </c>
      <c r="U62" s="47">
        <f t="shared" si="4"/>
        <v>5</v>
      </c>
      <c r="V62" s="48">
        <f t="shared" si="5"/>
        <v>10.416666666666666</v>
      </c>
      <c r="W62" s="50">
        <v>2</v>
      </c>
      <c r="X62" s="50">
        <v>2</v>
      </c>
      <c r="Y62" s="50">
        <v>1</v>
      </c>
      <c r="Z62" s="50">
        <v>1</v>
      </c>
      <c r="AA62" s="47">
        <f t="shared" si="6"/>
        <v>6</v>
      </c>
      <c r="AB62" s="48">
        <f t="shared" si="7"/>
        <v>3.75</v>
      </c>
      <c r="AC62" s="51">
        <v>1</v>
      </c>
      <c r="AD62" s="51">
        <v>1</v>
      </c>
      <c r="AE62" s="51">
        <v>1</v>
      </c>
      <c r="AF62" s="47">
        <f t="shared" si="8"/>
        <v>3</v>
      </c>
      <c r="AG62" s="48">
        <f t="shared" si="9"/>
        <v>3.75</v>
      </c>
      <c r="AH62" s="51">
        <v>3</v>
      </c>
      <c r="AI62" s="51">
        <v>2</v>
      </c>
      <c r="AJ62" s="51">
        <v>1</v>
      </c>
      <c r="AK62" s="47">
        <f t="shared" si="10"/>
        <v>6</v>
      </c>
      <c r="AL62" s="48">
        <f t="shared" si="11"/>
        <v>10</v>
      </c>
      <c r="AM62" s="49">
        <f t="shared" si="12"/>
        <v>47.083333333333329</v>
      </c>
      <c r="AN62" s="49" t="str">
        <f t="shared" si="13"/>
        <v>DASAR</v>
      </c>
    </row>
    <row r="63" spans="1:40" ht="17.5" x14ac:dyDescent="0.35">
      <c r="A63" s="43">
        <v>56</v>
      </c>
      <c r="B63" s="44" t="s">
        <v>18</v>
      </c>
      <c r="C63" s="44" t="s">
        <v>128</v>
      </c>
      <c r="D63" s="45" t="s">
        <v>135</v>
      </c>
      <c r="E63" s="44" t="s">
        <v>136</v>
      </c>
      <c r="F63" s="37" t="s">
        <v>137</v>
      </c>
      <c r="G63" s="50">
        <v>1</v>
      </c>
      <c r="H63" s="50">
        <v>1</v>
      </c>
      <c r="I63" s="50">
        <v>1</v>
      </c>
      <c r="J63" s="50">
        <v>1</v>
      </c>
      <c r="K63" s="50">
        <v>1</v>
      </c>
      <c r="L63" s="50">
        <v>1</v>
      </c>
      <c r="M63" s="47">
        <f>G63+H63+I63+J63+K63+L63</f>
        <v>6</v>
      </c>
      <c r="N63" s="48">
        <f>M63*20/24</f>
        <v>5</v>
      </c>
      <c r="O63" s="50">
        <v>1</v>
      </c>
      <c r="P63" s="47">
        <f>O63</f>
        <v>1</v>
      </c>
      <c r="Q63" s="48">
        <f>P63*10/4</f>
        <v>2.5</v>
      </c>
      <c r="R63" s="51">
        <v>1</v>
      </c>
      <c r="S63" s="51">
        <v>1</v>
      </c>
      <c r="T63" s="51">
        <v>1</v>
      </c>
      <c r="U63" s="47">
        <f>R63+S63+T63</f>
        <v>3</v>
      </c>
      <c r="V63" s="48">
        <f>U63*25/12</f>
        <v>6.25</v>
      </c>
      <c r="W63" s="50">
        <v>1</v>
      </c>
      <c r="X63" s="50">
        <v>1</v>
      </c>
      <c r="Y63" s="50">
        <v>1</v>
      </c>
      <c r="Z63" s="50">
        <v>1</v>
      </c>
      <c r="AA63" s="47">
        <f>W63+X63+Y63+Z63</f>
        <v>4</v>
      </c>
      <c r="AB63" s="48">
        <f>AA63*10/16</f>
        <v>2.5</v>
      </c>
      <c r="AC63" s="51">
        <v>1</v>
      </c>
      <c r="AD63" s="51">
        <v>1</v>
      </c>
      <c r="AE63" s="51">
        <v>1</v>
      </c>
      <c r="AF63" s="47">
        <f>AC63+AD63+AE63</f>
        <v>3</v>
      </c>
      <c r="AG63" s="48">
        <f>AF63*15/12</f>
        <v>3.75</v>
      </c>
      <c r="AH63" s="51">
        <v>1</v>
      </c>
      <c r="AI63" s="51">
        <v>1</v>
      </c>
      <c r="AJ63" s="51">
        <v>1</v>
      </c>
      <c r="AK63" s="47">
        <f>AH63+AI63+AJ63</f>
        <v>3</v>
      </c>
      <c r="AL63" s="48">
        <f>AK63*20/12</f>
        <v>5</v>
      </c>
      <c r="AM63" s="49">
        <f>N63+Q63+V63+AB63+AG63+AL63</f>
        <v>25</v>
      </c>
      <c r="AN63" s="49" t="str">
        <f>IF(AM63&gt;=85, "MAJU", IF(AM63&gt;=75, "BERKEMBANG", IF(AM63&gt;=50, "TUMBUH", IF(AM63&gt;=25, "DASAR"))))</f>
        <v>DASAR</v>
      </c>
    </row>
    <row r="64" spans="1:40" ht="17.5" x14ac:dyDescent="0.35">
      <c r="A64" s="43">
        <v>57</v>
      </c>
      <c r="B64" s="44" t="s">
        <v>18</v>
      </c>
      <c r="C64" s="44" t="s">
        <v>128</v>
      </c>
      <c r="D64" s="45" t="s">
        <v>138</v>
      </c>
      <c r="E64" s="44" t="s">
        <v>139</v>
      </c>
      <c r="F64" s="37" t="str">
        <f>'[1]Profil BUMDes 22'!F57</f>
        <v>BEJO MULYO</v>
      </c>
      <c r="G64" s="50">
        <v>2</v>
      </c>
      <c r="H64" s="50">
        <v>1</v>
      </c>
      <c r="I64" s="50">
        <v>1</v>
      </c>
      <c r="J64" s="50">
        <v>1</v>
      </c>
      <c r="K64" s="50">
        <v>1</v>
      </c>
      <c r="L64" s="50">
        <v>1</v>
      </c>
      <c r="M64" s="47">
        <f t="shared" si="0"/>
        <v>7</v>
      </c>
      <c r="N64" s="48">
        <f t="shared" si="1"/>
        <v>5.833333333333333</v>
      </c>
      <c r="O64" s="50">
        <v>1</v>
      </c>
      <c r="P64" s="47">
        <f t="shared" si="2"/>
        <v>1</v>
      </c>
      <c r="Q64" s="48">
        <f t="shared" si="3"/>
        <v>2.5</v>
      </c>
      <c r="R64" s="51">
        <v>1</v>
      </c>
      <c r="S64" s="51">
        <v>1</v>
      </c>
      <c r="T64" s="51">
        <v>1</v>
      </c>
      <c r="U64" s="47">
        <f t="shared" si="4"/>
        <v>3</v>
      </c>
      <c r="V64" s="48">
        <f t="shared" si="5"/>
        <v>6.25</v>
      </c>
      <c r="W64" s="50">
        <v>1</v>
      </c>
      <c r="X64" s="50">
        <v>1</v>
      </c>
      <c r="Y64" s="50">
        <v>1</v>
      </c>
      <c r="Z64" s="50">
        <v>1</v>
      </c>
      <c r="AA64" s="47">
        <f t="shared" si="6"/>
        <v>4</v>
      </c>
      <c r="AB64" s="48">
        <f t="shared" si="7"/>
        <v>2.5</v>
      </c>
      <c r="AC64" s="51">
        <v>1</v>
      </c>
      <c r="AD64" s="51">
        <v>1</v>
      </c>
      <c r="AE64" s="51">
        <v>1</v>
      </c>
      <c r="AF64" s="47">
        <f t="shared" si="8"/>
        <v>3</v>
      </c>
      <c r="AG64" s="48">
        <f t="shared" si="9"/>
        <v>3.75</v>
      </c>
      <c r="AH64" s="51">
        <v>3</v>
      </c>
      <c r="AI64" s="51">
        <v>2</v>
      </c>
      <c r="AJ64" s="51">
        <v>1</v>
      </c>
      <c r="AK64" s="47">
        <f t="shared" si="10"/>
        <v>6</v>
      </c>
      <c r="AL64" s="48">
        <f t="shared" si="11"/>
        <v>10</v>
      </c>
      <c r="AM64" s="49">
        <f t="shared" si="12"/>
        <v>30.833333333333332</v>
      </c>
      <c r="AN64" s="49" t="str">
        <f t="shared" si="13"/>
        <v>DASAR</v>
      </c>
    </row>
    <row r="65" spans="1:40" ht="17.5" x14ac:dyDescent="0.35">
      <c r="A65" s="43">
        <v>58</v>
      </c>
      <c r="B65" s="44" t="s">
        <v>18</v>
      </c>
      <c r="C65" s="44" t="s">
        <v>128</v>
      </c>
      <c r="D65" s="45" t="s">
        <v>140</v>
      </c>
      <c r="E65" s="44" t="s">
        <v>141</v>
      </c>
      <c r="F65" s="37" t="str">
        <f>'[1]Profil BUMDes 22'!F58</f>
        <v>JAYA ABADI</v>
      </c>
      <c r="G65" s="50">
        <v>3</v>
      </c>
      <c r="H65" s="50">
        <v>3</v>
      </c>
      <c r="I65" s="50">
        <v>3</v>
      </c>
      <c r="J65" s="50">
        <v>2</v>
      </c>
      <c r="K65" s="50">
        <v>1</v>
      </c>
      <c r="L65" s="50">
        <v>3</v>
      </c>
      <c r="M65" s="47">
        <f t="shared" si="0"/>
        <v>15</v>
      </c>
      <c r="N65" s="48">
        <f t="shared" si="1"/>
        <v>12.5</v>
      </c>
      <c r="O65" s="50">
        <v>3</v>
      </c>
      <c r="P65" s="47">
        <f t="shared" si="2"/>
        <v>3</v>
      </c>
      <c r="Q65" s="48">
        <f t="shared" si="3"/>
        <v>7.5</v>
      </c>
      <c r="R65" s="51">
        <v>3</v>
      </c>
      <c r="S65" s="51">
        <v>1</v>
      </c>
      <c r="T65" s="51">
        <v>3</v>
      </c>
      <c r="U65" s="47">
        <f t="shared" si="4"/>
        <v>7</v>
      </c>
      <c r="V65" s="48">
        <f t="shared" si="5"/>
        <v>14.583333333333334</v>
      </c>
      <c r="W65" s="50">
        <v>2</v>
      </c>
      <c r="X65" s="50">
        <v>2</v>
      </c>
      <c r="Y65" s="50">
        <v>3</v>
      </c>
      <c r="Z65" s="50">
        <v>2</v>
      </c>
      <c r="AA65" s="47">
        <f t="shared" si="6"/>
        <v>9</v>
      </c>
      <c r="AB65" s="48">
        <f t="shared" si="7"/>
        <v>5.625</v>
      </c>
      <c r="AC65" s="51">
        <v>1</v>
      </c>
      <c r="AD65" s="51">
        <v>1</v>
      </c>
      <c r="AE65" s="51">
        <v>1</v>
      </c>
      <c r="AF65" s="47">
        <f t="shared" si="8"/>
        <v>3</v>
      </c>
      <c r="AG65" s="48">
        <f t="shared" si="9"/>
        <v>3.75</v>
      </c>
      <c r="AH65" s="51">
        <v>4</v>
      </c>
      <c r="AI65" s="51">
        <v>4</v>
      </c>
      <c r="AJ65" s="51">
        <v>1</v>
      </c>
      <c r="AK65" s="47">
        <f t="shared" si="10"/>
        <v>9</v>
      </c>
      <c r="AL65" s="48">
        <f t="shared" si="11"/>
        <v>15</v>
      </c>
      <c r="AM65" s="49">
        <f t="shared" si="12"/>
        <v>58.958333333333336</v>
      </c>
      <c r="AN65" s="49" t="str">
        <f t="shared" si="13"/>
        <v>TUMBUH</v>
      </c>
    </row>
    <row r="66" spans="1:40" ht="17.5" x14ac:dyDescent="0.35">
      <c r="A66" s="43">
        <v>59</v>
      </c>
      <c r="B66" s="44" t="s">
        <v>18</v>
      </c>
      <c r="C66" s="44" t="s">
        <v>128</v>
      </c>
      <c r="D66" s="45" t="s">
        <v>142</v>
      </c>
      <c r="E66" s="44" t="s">
        <v>143</v>
      </c>
      <c r="F66" s="37" t="str">
        <f>'[1]Profil BUMDes 22'!F63</f>
        <v>DAMAR JAYA</v>
      </c>
      <c r="G66" s="50">
        <v>3</v>
      </c>
      <c r="H66" s="50">
        <v>3</v>
      </c>
      <c r="I66" s="50">
        <v>3</v>
      </c>
      <c r="J66" s="50">
        <v>2</v>
      </c>
      <c r="K66" s="50">
        <v>1</v>
      </c>
      <c r="L66" s="50">
        <v>3</v>
      </c>
      <c r="M66" s="47">
        <f>G66+H66+I66+J66+K66+L66</f>
        <v>15</v>
      </c>
      <c r="N66" s="48">
        <f>M66*20/24</f>
        <v>12.5</v>
      </c>
      <c r="O66" s="50">
        <v>2</v>
      </c>
      <c r="P66" s="47">
        <f>O66</f>
        <v>2</v>
      </c>
      <c r="Q66" s="48">
        <f>P66*10/4</f>
        <v>5</v>
      </c>
      <c r="R66" s="51">
        <v>1</v>
      </c>
      <c r="S66" s="51">
        <v>1</v>
      </c>
      <c r="T66" s="51">
        <v>3</v>
      </c>
      <c r="U66" s="47">
        <f>R66+S66+T66</f>
        <v>5</v>
      </c>
      <c r="V66" s="48">
        <f>U66*25/12</f>
        <v>10.416666666666666</v>
      </c>
      <c r="W66" s="50">
        <v>1</v>
      </c>
      <c r="X66" s="50">
        <v>1</v>
      </c>
      <c r="Y66" s="50">
        <v>1</v>
      </c>
      <c r="Z66" s="50">
        <v>1</v>
      </c>
      <c r="AA66" s="47">
        <f>W66+X66+Y66+Z66</f>
        <v>4</v>
      </c>
      <c r="AB66" s="48">
        <f>AA66*10/16</f>
        <v>2.5</v>
      </c>
      <c r="AC66" s="51">
        <v>1</v>
      </c>
      <c r="AD66" s="51">
        <v>2</v>
      </c>
      <c r="AE66" s="51">
        <v>1</v>
      </c>
      <c r="AF66" s="47">
        <f>AC66+AD66+AE66</f>
        <v>4</v>
      </c>
      <c r="AG66" s="48">
        <f>AF66*15/12</f>
        <v>5</v>
      </c>
      <c r="AH66" s="51">
        <v>3</v>
      </c>
      <c r="AI66" s="51">
        <v>3</v>
      </c>
      <c r="AJ66" s="51">
        <v>1</v>
      </c>
      <c r="AK66" s="47">
        <f>AH66+AI66+AJ66</f>
        <v>7</v>
      </c>
      <c r="AL66" s="48">
        <f>AK66*20/12</f>
        <v>11.666666666666666</v>
      </c>
      <c r="AM66" s="49">
        <f>N66+Q66+V66+AB66+AG66+AL66</f>
        <v>47.083333333333329</v>
      </c>
      <c r="AN66" s="49" t="str">
        <f>IF(AM66&gt;=85, "MAJU", IF(AM66&gt;=75, "BERKEMBANG", IF(AM66&gt;=50, "TUMBUH", IF(AM66&gt;=25, "DASAR"))))</f>
        <v>DASAR</v>
      </c>
    </row>
    <row r="67" spans="1:40" ht="17.5" x14ac:dyDescent="0.35">
      <c r="A67" s="43">
        <v>60</v>
      </c>
      <c r="B67" s="44" t="s">
        <v>18</v>
      </c>
      <c r="C67" s="44" t="s">
        <v>128</v>
      </c>
      <c r="D67" s="45" t="s">
        <v>144</v>
      </c>
      <c r="E67" s="44" t="s">
        <v>128</v>
      </c>
      <c r="F67" s="37" t="str">
        <f>'[1]Profil BUMDes 22'!F59</f>
        <v>BAROKAH JAYA</v>
      </c>
      <c r="G67" s="50">
        <v>3</v>
      </c>
      <c r="H67" s="50">
        <v>3</v>
      </c>
      <c r="I67" s="50">
        <v>3</v>
      </c>
      <c r="J67" s="50">
        <v>2</v>
      </c>
      <c r="K67" s="50">
        <v>1</v>
      </c>
      <c r="L67" s="50">
        <v>3</v>
      </c>
      <c r="M67" s="47">
        <f t="shared" si="0"/>
        <v>15</v>
      </c>
      <c r="N67" s="48">
        <f t="shared" si="1"/>
        <v>12.5</v>
      </c>
      <c r="O67" s="50">
        <v>3</v>
      </c>
      <c r="P67" s="47">
        <f t="shared" si="2"/>
        <v>3</v>
      </c>
      <c r="Q67" s="48">
        <f t="shared" si="3"/>
        <v>7.5</v>
      </c>
      <c r="R67" s="51">
        <v>1</v>
      </c>
      <c r="S67" s="51">
        <v>1</v>
      </c>
      <c r="T67" s="51">
        <v>2</v>
      </c>
      <c r="U67" s="47">
        <f t="shared" si="4"/>
        <v>4</v>
      </c>
      <c r="V67" s="48">
        <f t="shared" si="5"/>
        <v>8.3333333333333339</v>
      </c>
      <c r="W67" s="50">
        <v>1</v>
      </c>
      <c r="X67" s="50">
        <v>2</v>
      </c>
      <c r="Y67" s="50">
        <v>2</v>
      </c>
      <c r="Z67" s="50">
        <v>1</v>
      </c>
      <c r="AA67" s="47">
        <f t="shared" si="6"/>
        <v>6</v>
      </c>
      <c r="AB67" s="48">
        <f t="shared" si="7"/>
        <v>3.75</v>
      </c>
      <c r="AC67" s="51">
        <v>1</v>
      </c>
      <c r="AD67" s="51">
        <v>1</v>
      </c>
      <c r="AE67" s="51">
        <v>1</v>
      </c>
      <c r="AF67" s="47">
        <f t="shared" si="8"/>
        <v>3</v>
      </c>
      <c r="AG67" s="48">
        <f t="shared" si="9"/>
        <v>3.75</v>
      </c>
      <c r="AH67" s="51">
        <v>3</v>
      </c>
      <c r="AI67" s="51">
        <v>2</v>
      </c>
      <c r="AJ67" s="51">
        <v>1</v>
      </c>
      <c r="AK67" s="47">
        <f t="shared" si="10"/>
        <v>6</v>
      </c>
      <c r="AL67" s="48">
        <f t="shared" si="11"/>
        <v>10</v>
      </c>
      <c r="AM67" s="49">
        <f t="shared" si="12"/>
        <v>45.833333333333336</v>
      </c>
      <c r="AN67" s="49" t="str">
        <f t="shared" si="13"/>
        <v>DASAR</v>
      </c>
    </row>
    <row r="68" spans="1:40" ht="17.5" x14ac:dyDescent="0.35">
      <c r="A68" s="43">
        <v>61</v>
      </c>
      <c r="B68" s="44" t="s">
        <v>18</v>
      </c>
      <c r="C68" s="44" t="s">
        <v>128</v>
      </c>
      <c r="D68" s="45" t="s">
        <v>145</v>
      </c>
      <c r="E68" s="44" t="s">
        <v>146</v>
      </c>
      <c r="F68" s="37" t="str">
        <f>'[1]Profil BUMDes 22'!F60</f>
        <v>MITRA SEJAHTERA</v>
      </c>
      <c r="G68" s="50">
        <v>3</v>
      </c>
      <c r="H68" s="50">
        <v>2</v>
      </c>
      <c r="I68" s="50">
        <v>3</v>
      </c>
      <c r="J68" s="50">
        <v>2</v>
      </c>
      <c r="K68" s="50">
        <v>1</v>
      </c>
      <c r="L68" s="50">
        <v>3</v>
      </c>
      <c r="M68" s="47">
        <f t="shared" si="0"/>
        <v>14</v>
      </c>
      <c r="N68" s="48">
        <f t="shared" si="1"/>
        <v>11.666666666666666</v>
      </c>
      <c r="O68" s="50">
        <v>3</v>
      </c>
      <c r="P68" s="47">
        <f t="shared" si="2"/>
        <v>3</v>
      </c>
      <c r="Q68" s="48">
        <f t="shared" si="3"/>
        <v>7.5</v>
      </c>
      <c r="R68" s="51">
        <v>3</v>
      </c>
      <c r="S68" s="51">
        <v>1</v>
      </c>
      <c r="T68" s="51">
        <v>3</v>
      </c>
      <c r="U68" s="47">
        <f t="shared" si="4"/>
        <v>7</v>
      </c>
      <c r="V68" s="48">
        <f t="shared" si="5"/>
        <v>14.583333333333334</v>
      </c>
      <c r="W68" s="50">
        <v>2</v>
      </c>
      <c r="X68" s="50">
        <v>2</v>
      </c>
      <c r="Y68" s="50">
        <v>1</v>
      </c>
      <c r="Z68" s="50">
        <v>1</v>
      </c>
      <c r="AA68" s="47">
        <f t="shared" si="6"/>
        <v>6</v>
      </c>
      <c r="AB68" s="48">
        <f t="shared" si="7"/>
        <v>3.75</v>
      </c>
      <c r="AC68" s="51">
        <v>1</v>
      </c>
      <c r="AD68" s="51">
        <v>1</v>
      </c>
      <c r="AE68" s="51">
        <v>1</v>
      </c>
      <c r="AF68" s="47">
        <f t="shared" si="8"/>
        <v>3</v>
      </c>
      <c r="AG68" s="48">
        <f t="shared" si="9"/>
        <v>3.75</v>
      </c>
      <c r="AH68" s="51">
        <v>3</v>
      </c>
      <c r="AI68" s="51">
        <v>2</v>
      </c>
      <c r="AJ68" s="51">
        <v>1</v>
      </c>
      <c r="AK68" s="47">
        <f t="shared" si="10"/>
        <v>6</v>
      </c>
      <c r="AL68" s="48">
        <f t="shared" si="11"/>
        <v>10</v>
      </c>
      <c r="AM68" s="49">
        <f t="shared" si="12"/>
        <v>51.25</v>
      </c>
      <c r="AN68" s="49" t="str">
        <f t="shared" si="13"/>
        <v>TUMBUH</v>
      </c>
    </row>
    <row r="69" spans="1:40" ht="17.5" x14ac:dyDescent="0.35">
      <c r="A69" s="43">
        <v>62</v>
      </c>
      <c r="B69" s="44" t="s">
        <v>18</v>
      </c>
      <c r="C69" s="44" t="s">
        <v>128</v>
      </c>
      <c r="D69" s="45" t="s">
        <v>147</v>
      </c>
      <c r="E69" s="44" t="s">
        <v>148</v>
      </c>
      <c r="F69" s="37" t="str">
        <f>'[1]Profil BUMDes 22'!F61</f>
        <v>MANDIRI MERTAN</v>
      </c>
      <c r="G69" s="50">
        <v>3</v>
      </c>
      <c r="H69" s="50">
        <v>3</v>
      </c>
      <c r="I69" s="50">
        <v>3</v>
      </c>
      <c r="J69" s="50">
        <v>4</v>
      </c>
      <c r="K69" s="50">
        <v>1</v>
      </c>
      <c r="L69" s="50">
        <v>3</v>
      </c>
      <c r="M69" s="47">
        <f t="shared" si="0"/>
        <v>17</v>
      </c>
      <c r="N69" s="48">
        <f t="shared" si="1"/>
        <v>14.166666666666666</v>
      </c>
      <c r="O69" s="50">
        <v>2</v>
      </c>
      <c r="P69" s="47">
        <f t="shared" si="2"/>
        <v>2</v>
      </c>
      <c r="Q69" s="48">
        <f t="shared" si="3"/>
        <v>5</v>
      </c>
      <c r="R69" s="51">
        <v>2</v>
      </c>
      <c r="S69" s="51">
        <v>1</v>
      </c>
      <c r="T69" s="51">
        <v>4</v>
      </c>
      <c r="U69" s="47">
        <f t="shared" si="4"/>
        <v>7</v>
      </c>
      <c r="V69" s="48">
        <f t="shared" si="5"/>
        <v>14.583333333333334</v>
      </c>
      <c r="W69" s="50">
        <v>3</v>
      </c>
      <c r="X69" s="50">
        <v>4</v>
      </c>
      <c r="Y69" s="50">
        <v>2</v>
      </c>
      <c r="Z69" s="50">
        <v>2</v>
      </c>
      <c r="AA69" s="47">
        <f t="shared" si="6"/>
        <v>11</v>
      </c>
      <c r="AB69" s="48">
        <f t="shared" si="7"/>
        <v>6.875</v>
      </c>
      <c r="AC69" s="51">
        <v>3</v>
      </c>
      <c r="AD69" s="51">
        <v>2</v>
      </c>
      <c r="AE69" s="51">
        <v>1</v>
      </c>
      <c r="AF69" s="47">
        <f t="shared" si="8"/>
        <v>6</v>
      </c>
      <c r="AG69" s="48">
        <f t="shared" si="9"/>
        <v>7.5</v>
      </c>
      <c r="AH69" s="51">
        <v>4</v>
      </c>
      <c r="AI69" s="51">
        <v>4</v>
      </c>
      <c r="AJ69" s="51">
        <v>2</v>
      </c>
      <c r="AK69" s="47">
        <f t="shared" si="10"/>
        <v>10</v>
      </c>
      <c r="AL69" s="48">
        <f t="shared" si="11"/>
        <v>16.666666666666668</v>
      </c>
      <c r="AM69" s="49">
        <f t="shared" si="12"/>
        <v>64.791666666666671</v>
      </c>
      <c r="AN69" s="49" t="str">
        <f t="shared" si="13"/>
        <v>TUMBUH</v>
      </c>
    </row>
    <row r="70" spans="1:40" ht="17.5" x14ac:dyDescent="0.35">
      <c r="A70" s="43">
        <v>63</v>
      </c>
      <c r="B70" s="44" t="s">
        <v>18</v>
      </c>
      <c r="C70" s="44" t="s">
        <v>128</v>
      </c>
      <c r="D70" s="45" t="s">
        <v>149</v>
      </c>
      <c r="E70" s="44" t="s">
        <v>150</v>
      </c>
      <c r="F70" s="37" t="str">
        <f>'[1]Profil BUMDes 22'!F64</f>
        <v>GEMAH RIPAH</v>
      </c>
      <c r="G70" s="50">
        <v>4</v>
      </c>
      <c r="H70" s="50">
        <v>4</v>
      </c>
      <c r="I70" s="50">
        <v>4</v>
      </c>
      <c r="J70" s="50">
        <v>4</v>
      </c>
      <c r="K70" s="50">
        <v>1</v>
      </c>
      <c r="L70" s="50">
        <v>3</v>
      </c>
      <c r="M70" s="47">
        <f t="shared" si="0"/>
        <v>20</v>
      </c>
      <c r="N70" s="48">
        <f t="shared" si="1"/>
        <v>16.666666666666668</v>
      </c>
      <c r="O70" s="50">
        <v>4</v>
      </c>
      <c r="P70" s="47">
        <f t="shared" si="2"/>
        <v>4</v>
      </c>
      <c r="Q70" s="48">
        <f t="shared" si="3"/>
        <v>10</v>
      </c>
      <c r="R70" s="51">
        <v>3</v>
      </c>
      <c r="S70" s="51">
        <v>1</v>
      </c>
      <c r="T70" s="51">
        <v>4</v>
      </c>
      <c r="U70" s="47">
        <f t="shared" si="4"/>
        <v>8</v>
      </c>
      <c r="V70" s="48">
        <f t="shared" si="5"/>
        <v>16.666666666666668</v>
      </c>
      <c r="W70" s="50">
        <v>2</v>
      </c>
      <c r="X70" s="50">
        <v>2</v>
      </c>
      <c r="Y70" s="50">
        <v>2</v>
      </c>
      <c r="Z70" s="50">
        <v>3</v>
      </c>
      <c r="AA70" s="47">
        <f t="shared" si="6"/>
        <v>9</v>
      </c>
      <c r="AB70" s="48">
        <f t="shared" si="7"/>
        <v>5.625</v>
      </c>
      <c r="AC70" s="51">
        <v>1</v>
      </c>
      <c r="AD70" s="51">
        <v>2</v>
      </c>
      <c r="AE70" s="51">
        <v>1</v>
      </c>
      <c r="AF70" s="47">
        <f t="shared" si="8"/>
        <v>4</v>
      </c>
      <c r="AG70" s="48">
        <f t="shared" si="9"/>
        <v>5</v>
      </c>
      <c r="AH70" s="51">
        <v>3</v>
      </c>
      <c r="AI70" s="51">
        <v>2</v>
      </c>
      <c r="AJ70" s="51">
        <v>1</v>
      </c>
      <c r="AK70" s="47">
        <f t="shared" si="10"/>
        <v>6</v>
      </c>
      <c r="AL70" s="48">
        <f t="shared" si="11"/>
        <v>10</v>
      </c>
      <c r="AM70" s="49">
        <f t="shared" si="12"/>
        <v>63.958333333333336</v>
      </c>
      <c r="AN70" s="49" t="str">
        <f t="shared" si="13"/>
        <v>TUMBUH</v>
      </c>
    </row>
    <row r="71" spans="1:40" ht="17.5" x14ac:dyDescent="0.35">
      <c r="A71" s="43">
        <v>64</v>
      </c>
      <c r="B71" s="44" t="s">
        <v>18</v>
      </c>
      <c r="C71" s="44" t="s">
        <v>128</v>
      </c>
      <c r="D71" s="45" t="s">
        <v>151</v>
      </c>
      <c r="E71" s="44" t="s">
        <v>152</v>
      </c>
      <c r="F71" s="37" t="str">
        <f>'[1]Profil BUMDes 22'!F66</f>
        <v>SIDO MULYO</v>
      </c>
      <c r="G71" s="50">
        <v>4</v>
      </c>
      <c r="H71" s="50">
        <v>2</v>
      </c>
      <c r="I71" s="50">
        <v>2</v>
      </c>
      <c r="J71" s="50">
        <v>1</v>
      </c>
      <c r="K71" s="50">
        <v>1</v>
      </c>
      <c r="L71" s="50">
        <v>2</v>
      </c>
      <c r="M71" s="47">
        <f t="shared" si="0"/>
        <v>12</v>
      </c>
      <c r="N71" s="48">
        <f t="shared" si="1"/>
        <v>10</v>
      </c>
      <c r="O71" s="50">
        <v>2</v>
      </c>
      <c r="P71" s="47">
        <f t="shared" si="2"/>
        <v>2</v>
      </c>
      <c r="Q71" s="48">
        <f t="shared" si="3"/>
        <v>5</v>
      </c>
      <c r="R71" s="51">
        <v>1</v>
      </c>
      <c r="S71" s="51">
        <v>1</v>
      </c>
      <c r="T71" s="51">
        <v>3</v>
      </c>
      <c r="U71" s="47">
        <f t="shared" si="4"/>
        <v>5</v>
      </c>
      <c r="V71" s="48">
        <f t="shared" si="5"/>
        <v>10.416666666666666</v>
      </c>
      <c r="W71" s="50">
        <v>1</v>
      </c>
      <c r="X71" s="50">
        <v>1</v>
      </c>
      <c r="Y71" s="50">
        <v>1</v>
      </c>
      <c r="Z71" s="50">
        <v>1</v>
      </c>
      <c r="AA71" s="47">
        <f t="shared" si="6"/>
        <v>4</v>
      </c>
      <c r="AB71" s="48">
        <f t="shared" si="7"/>
        <v>2.5</v>
      </c>
      <c r="AC71" s="51">
        <v>1</v>
      </c>
      <c r="AD71" s="51">
        <v>1</v>
      </c>
      <c r="AE71" s="51">
        <v>1</v>
      </c>
      <c r="AF71" s="47">
        <f t="shared" si="8"/>
        <v>3</v>
      </c>
      <c r="AG71" s="48">
        <f t="shared" si="9"/>
        <v>3.75</v>
      </c>
      <c r="AH71" s="51">
        <v>3</v>
      </c>
      <c r="AI71" s="51">
        <v>3</v>
      </c>
      <c r="AJ71" s="51">
        <v>1</v>
      </c>
      <c r="AK71" s="47">
        <f t="shared" si="10"/>
        <v>7</v>
      </c>
      <c r="AL71" s="48">
        <f t="shared" si="11"/>
        <v>11.666666666666666</v>
      </c>
      <c r="AM71" s="49">
        <f t="shared" si="12"/>
        <v>43.333333333333329</v>
      </c>
      <c r="AN71" s="49" t="str">
        <f t="shared" si="13"/>
        <v>DASAR</v>
      </c>
    </row>
    <row r="72" spans="1:40" ht="17.5" x14ac:dyDescent="0.35">
      <c r="A72" s="43">
        <v>65</v>
      </c>
      <c r="B72" s="44" t="s">
        <v>18</v>
      </c>
      <c r="C72" s="44" t="s">
        <v>128</v>
      </c>
      <c r="D72" s="45" t="s">
        <v>153</v>
      </c>
      <c r="E72" s="44" t="s">
        <v>52</v>
      </c>
      <c r="F72" s="37" t="str">
        <f>'[1]Profil BUMDes 22'!F67</f>
        <v>DADI MUKTI</v>
      </c>
      <c r="G72" s="50">
        <v>4</v>
      </c>
      <c r="H72" s="50">
        <v>4</v>
      </c>
      <c r="I72" s="50">
        <v>4</v>
      </c>
      <c r="J72" s="50">
        <v>2</v>
      </c>
      <c r="K72" s="50">
        <v>1</v>
      </c>
      <c r="L72" s="50">
        <v>4</v>
      </c>
      <c r="M72" s="47">
        <f t="shared" si="0"/>
        <v>19</v>
      </c>
      <c r="N72" s="48">
        <f t="shared" si="1"/>
        <v>15.833333333333334</v>
      </c>
      <c r="O72" s="50">
        <v>3</v>
      </c>
      <c r="P72" s="47">
        <f t="shared" si="2"/>
        <v>3</v>
      </c>
      <c r="Q72" s="48">
        <f t="shared" si="3"/>
        <v>7.5</v>
      </c>
      <c r="R72" s="51">
        <v>4</v>
      </c>
      <c r="S72" s="51">
        <v>1</v>
      </c>
      <c r="T72" s="51">
        <v>3</v>
      </c>
      <c r="U72" s="47">
        <f t="shared" si="4"/>
        <v>8</v>
      </c>
      <c r="V72" s="48">
        <f t="shared" si="5"/>
        <v>16.666666666666668</v>
      </c>
      <c r="W72" s="50">
        <v>4</v>
      </c>
      <c r="X72" s="50">
        <v>4</v>
      </c>
      <c r="Y72" s="50">
        <v>3</v>
      </c>
      <c r="Z72" s="50">
        <v>1</v>
      </c>
      <c r="AA72" s="47">
        <f t="shared" si="6"/>
        <v>12</v>
      </c>
      <c r="AB72" s="48">
        <f t="shared" si="7"/>
        <v>7.5</v>
      </c>
      <c r="AC72" s="51">
        <v>3</v>
      </c>
      <c r="AD72" s="51">
        <v>1</v>
      </c>
      <c r="AE72" s="51">
        <v>1</v>
      </c>
      <c r="AF72" s="47">
        <f t="shared" si="8"/>
        <v>5</v>
      </c>
      <c r="AG72" s="48">
        <f t="shared" si="9"/>
        <v>6.25</v>
      </c>
      <c r="AH72" s="51">
        <v>4</v>
      </c>
      <c r="AI72" s="51">
        <v>4</v>
      </c>
      <c r="AJ72" s="51">
        <v>1</v>
      </c>
      <c r="AK72" s="47">
        <f t="shared" si="10"/>
        <v>9</v>
      </c>
      <c r="AL72" s="48">
        <f t="shared" si="11"/>
        <v>15</v>
      </c>
      <c r="AM72" s="49">
        <f t="shared" si="12"/>
        <v>68.75</v>
      </c>
      <c r="AN72" s="49" t="str">
        <f t="shared" si="13"/>
        <v>TUMBUH</v>
      </c>
    </row>
    <row r="73" spans="1:40" ht="17.5" x14ac:dyDescent="0.35">
      <c r="A73" s="43">
        <v>66</v>
      </c>
      <c r="B73" s="44" t="s">
        <v>18</v>
      </c>
      <c r="C73" s="44" t="s">
        <v>154</v>
      </c>
      <c r="D73" s="45" t="s">
        <v>155</v>
      </c>
      <c r="E73" s="44" t="s">
        <v>156</v>
      </c>
      <c r="F73" s="37" t="str">
        <f>'[1]Profil BUMDes 22'!F68</f>
        <v>LUMBUNG BERKAH</v>
      </c>
      <c r="G73" s="52" t="s">
        <v>157</v>
      </c>
      <c r="H73" s="52" t="s">
        <v>158</v>
      </c>
      <c r="I73" s="52" t="s">
        <v>158</v>
      </c>
      <c r="J73" s="52" t="s">
        <v>158</v>
      </c>
      <c r="K73" s="52" t="s">
        <v>159</v>
      </c>
      <c r="L73" s="52" t="s">
        <v>158</v>
      </c>
      <c r="M73" s="47">
        <f t="shared" si="0"/>
        <v>18</v>
      </c>
      <c r="N73" s="48">
        <f t="shared" si="1"/>
        <v>15</v>
      </c>
      <c r="O73" s="52" t="s">
        <v>158</v>
      </c>
      <c r="P73" s="47" t="str">
        <f t="shared" si="2"/>
        <v>3</v>
      </c>
      <c r="Q73" s="48">
        <f t="shared" si="3"/>
        <v>7.5</v>
      </c>
      <c r="R73" s="52" t="s">
        <v>159</v>
      </c>
      <c r="S73" s="52" t="s">
        <v>159</v>
      </c>
      <c r="T73" s="52" t="s">
        <v>157</v>
      </c>
      <c r="U73" s="47">
        <f t="shared" si="4"/>
        <v>8</v>
      </c>
      <c r="V73" s="48">
        <f t="shared" si="5"/>
        <v>16.666666666666668</v>
      </c>
      <c r="W73" s="52" t="s">
        <v>159</v>
      </c>
      <c r="X73" s="52" t="s">
        <v>159</v>
      </c>
      <c r="Y73" s="52" t="s">
        <v>159</v>
      </c>
      <c r="Z73" s="52" t="s">
        <v>160</v>
      </c>
      <c r="AA73" s="47">
        <f t="shared" si="6"/>
        <v>7</v>
      </c>
      <c r="AB73" s="48">
        <f t="shared" si="7"/>
        <v>4.375</v>
      </c>
      <c r="AC73" s="52" t="s">
        <v>160</v>
      </c>
      <c r="AD73" s="52" t="s">
        <v>160</v>
      </c>
      <c r="AE73" s="52" t="s">
        <v>160</v>
      </c>
      <c r="AF73" s="47">
        <f t="shared" si="8"/>
        <v>3</v>
      </c>
      <c r="AG73" s="48">
        <f t="shared" si="9"/>
        <v>3.75</v>
      </c>
      <c r="AH73" s="52" t="s">
        <v>157</v>
      </c>
      <c r="AI73" s="53" t="s">
        <v>158</v>
      </c>
      <c r="AJ73" s="53" t="s">
        <v>160</v>
      </c>
      <c r="AK73" s="47">
        <f t="shared" si="10"/>
        <v>8</v>
      </c>
      <c r="AL73" s="48">
        <f t="shared" si="11"/>
        <v>13.333333333333334</v>
      </c>
      <c r="AM73" s="49">
        <f t="shared" si="12"/>
        <v>60.625000000000007</v>
      </c>
      <c r="AN73" s="49" t="str">
        <f t="shared" si="13"/>
        <v>TUMBUH</v>
      </c>
    </row>
    <row r="74" spans="1:40" ht="17.5" x14ac:dyDescent="0.35">
      <c r="A74" s="43">
        <v>67</v>
      </c>
      <c r="B74" s="44" t="s">
        <v>18</v>
      </c>
      <c r="C74" s="44" t="s">
        <v>154</v>
      </c>
      <c r="D74" s="45" t="s">
        <v>161</v>
      </c>
      <c r="E74" s="44" t="s">
        <v>25</v>
      </c>
      <c r="F74" s="37" t="str">
        <f>'[1]Profil BUMDes 22'!F70</f>
        <v>KAREGJAN JAYA</v>
      </c>
      <c r="G74" s="52" t="s">
        <v>157</v>
      </c>
      <c r="H74" s="52" t="s">
        <v>158</v>
      </c>
      <c r="I74" s="52" t="s">
        <v>158</v>
      </c>
      <c r="J74" s="52" t="s">
        <v>158</v>
      </c>
      <c r="K74" s="52" t="s">
        <v>159</v>
      </c>
      <c r="L74" s="52" t="s">
        <v>158</v>
      </c>
      <c r="M74" s="47">
        <f>G74+H74+I74+J74+K74+L74</f>
        <v>18</v>
      </c>
      <c r="N74" s="48">
        <f>M74*20/24</f>
        <v>15</v>
      </c>
      <c r="O74" s="52" t="s">
        <v>158</v>
      </c>
      <c r="P74" s="47" t="str">
        <f>O74</f>
        <v>3</v>
      </c>
      <c r="Q74" s="48">
        <f>P74*10/4</f>
        <v>7.5</v>
      </c>
      <c r="R74" s="52" t="s">
        <v>159</v>
      </c>
      <c r="S74" s="52" t="s">
        <v>160</v>
      </c>
      <c r="T74" s="52" t="s">
        <v>157</v>
      </c>
      <c r="U74" s="47">
        <f>R74+S74+T74</f>
        <v>7</v>
      </c>
      <c r="V74" s="48">
        <f>U74*25/12</f>
        <v>14.583333333333334</v>
      </c>
      <c r="W74" s="52" t="s">
        <v>159</v>
      </c>
      <c r="X74" s="52" t="s">
        <v>159</v>
      </c>
      <c r="Y74" s="52" t="s">
        <v>159</v>
      </c>
      <c r="Z74" s="52" t="s">
        <v>160</v>
      </c>
      <c r="AA74" s="47">
        <f>W74+X74+Y74+Z74</f>
        <v>7</v>
      </c>
      <c r="AB74" s="48">
        <f>AA74*10/16</f>
        <v>4.375</v>
      </c>
      <c r="AC74" s="52" t="s">
        <v>159</v>
      </c>
      <c r="AD74" s="52" t="s">
        <v>160</v>
      </c>
      <c r="AE74" s="52" t="s">
        <v>160</v>
      </c>
      <c r="AF74" s="47">
        <f>AC74+AD74+AE74</f>
        <v>4</v>
      </c>
      <c r="AG74" s="48">
        <f>AF74*15/12</f>
        <v>5</v>
      </c>
      <c r="AH74" s="52" t="s">
        <v>158</v>
      </c>
      <c r="AI74" s="53" t="s">
        <v>158</v>
      </c>
      <c r="AJ74" s="53" t="s">
        <v>160</v>
      </c>
      <c r="AK74" s="47">
        <f>AH74+AI74+AJ74</f>
        <v>7</v>
      </c>
      <c r="AL74" s="48">
        <f>AK74*20/12</f>
        <v>11.666666666666666</v>
      </c>
      <c r="AM74" s="49">
        <f>N74+Q74+V74+AB74+AG74+AL74</f>
        <v>58.125</v>
      </c>
      <c r="AN74" s="49" t="str">
        <f>IF(AM74&gt;=85, "MAJU", IF(AM74&gt;=75, "BERKEMBANG", IF(AM74&gt;=50, "TUMBUH", IF(AM74&gt;=25, "DASAR"))))</f>
        <v>TUMBUH</v>
      </c>
    </row>
    <row r="75" spans="1:40" ht="17.5" x14ac:dyDescent="0.35">
      <c r="A75" s="43">
        <v>68</v>
      </c>
      <c r="B75" s="44" t="s">
        <v>18</v>
      </c>
      <c r="C75" s="44" t="s">
        <v>154</v>
      </c>
      <c r="D75" s="45" t="s">
        <v>162</v>
      </c>
      <c r="E75" s="44" t="s">
        <v>163</v>
      </c>
      <c r="F75" s="37" t="str">
        <f>'[1]Profil BUMDes 22'!F69</f>
        <v>BUGEL MANDIRI</v>
      </c>
      <c r="G75" s="52">
        <v>4</v>
      </c>
      <c r="H75" s="52">
        <v>4</v>
      </c>
      <c r="I75" s="52">
        <v>3</v>
      </c>
      <c r="J75" s="52">
        <v>3</v>
      </c>
      <c r="K75" s="52">
        <v>4</v>
      </c>
      <c r="L75" s="52">
        <v>3</v>
      </c>
      <c r="M75" s="47">
        <f t="shared" si="0"/>
        <v>21</v>
      </c>
      <c r="N75" s="48">
        <f t="shared" si="1"/>
        <v>17.5</v>
      </c>
      <c r="O75" s="52" t="s">
        <v>158</v>
      </c>
      <c r="P75" s="47" t="str">
        <f t="shared" si="2"/>
        <v>3</v>
      </c>
      <c r="Q75" s="48">
        <f t="shared" si="3"/>
        <v>7.5</v>
      </c>
      <c r="R75" s="52" t="s">
        <v>158</v>
      </c>
      <c r="S75" s="52" t="s">
        <v>160</v>
      </c>
      <c r="T75" s="52" t="s">
        <v>157</v>
      </c>
      <c r="U75" s="47">
        <f t="shared" si="4"/>
        <v>8</v>
      </c>
      <c r="V75" s="48">
        <f t="shared" si="5"/>
        <v>16.666666666666668</v>
      </c>
      <c r="W75" s="52" t="s">
        <v>159</v>
      </c>
      <c r="X75" s="52" t="s">
        <v>159</v>
      </c>
      <c r="Y75" s="52" t="s">
        <v>159</v>
      </c>
      <c r="Z75" s="52" t="s">
        <v>159</v>
      </c>
      <c r="AA75" s="47">
        <f t="shared" si="6"/>
        <v>8</v>
      </c>
      <c r="AB75" s="48">
        <f t="shared" si="7"/>
        <v>5</v>
      </c>
      <c r="AC75" s="52" t="s">
        <v>159</v>
      </c>
      <c r="AD75" s="52" t="s">
        <v>160</v>
      </c>
      <c r="AE75" s="52" t="s">
        <v>160</v>
      </c>
      <c r="AF75" s="47">
        <f t="shared" si="8"/>
        <v>4</v>
      </c>
      <c r="AG75" s="48">
        <f t="shared" si="9"/>
        <v>5</v>
      </c>
      <c r="AH75" s="52" t="s">
        <v>157</v>
      </c>
      <c r="AI75" s="53" t="s">
        <v>158</v>
      </c>
      <c r="AJ75" s="53" t="s">
        <v>160</v>
      </c>
      <c r="AK75" s="47">
        <f t="shared" si="10"/>
        <v>8</v>
      </c>
      <c r="AL75" s="48">
        <f t="shared" si="11"/>
        <v>13.333333333333334</v>
      </c>
      <c r="AM75" s="49">
        <f t="shared" si="12"/>
        <v>65</v>
      </c>
      <c r="AN75" s="49" t="str">
        <f t="shared" si="13"/>
        <v>TUMBUH</v>
      </c>
    </row>
    <row r="76" spans="1:40" ht="17.5" x14ac:dyDescent="0.35">
      <c r="A76" s="43">
        <v>69</v>
      </c>
      <c r="B76" s="44" t="s">
        <v>18</v>
      </c>
      <c r="C76" s="44" t="s">
        <v>154</v>
      </c>
      <c r="D76" s="45" t="s">
        <v>164</v>
      </c>
      <c r="E76" s="44" t="s">
        <v>165</v>
      </c>
      <c r="F76" s="37" t="str">
        <f>'[1]Profil BUMDes 22'!F71</f>
        <v>SUMBER AGUNG ABADI</v>
      </c>
      <c r="G76" s="52" t="s">
        <v>157</v>
      </c>
      <c r="H76" s="52" t="s">
        <v>158</v>
      </c>
      <c r="I76" s="52" t="s">
        <v>158</v>
      </c>
      <c r="J76" s="52" t="s">
        <v>158</v>
      </c>
      <c r="K76" s="52" t="s">
        <v>159</v>
      </c>
      <c r="L76" s="52" t="s">
        <v>158</v>
      </c>
      <c r="M76" s="47">
        <f t="shared" si="0"/>
        <v>18</v>
      </c>
      <c r="N76" s="48">
        <f t="shared" si="1"/>
        <v>15</v>
      </c>
      <c r="O76" s="52" t="s">
        <v>158</v>
      </c>
      <c r="P76" s="47" t="str">
        <f t="shared" si="2"/>
        <v>3</v>
      </c>
      <c r="Q76" s="48">
        <f t="shared" si="3"/>
        <v>7.5</v>
      </c>
      <c r="R76" s="52" t="s">
        <v>159</v>
      </c>
      <c r="S76" s="52" t="s">
        <v>160</v>
      </c>
      <c r="T76" s="52" t="s">
        <v>157</v>
      </c>
      <c r="U76" s="47">
        <f t="shared" si="4"/>
        <v>7</v>
      </c>
      <c r="V76" s="48">
        <f t="shared" si="5"/>
        <v>14.583333333333334</v>
      </c>
      <c r="W76" s="52" t="s">
        <v>159</v>
      </c>
      <c r="X76" s="52" t="s">
        <v>159</v>
      </c>
      <c r="Y76" s="52" t="s">
        <v>159</v>
      </c>
      <c r="Z76" s="52" t="s">
        <v>160</v>
      </c>
      <c r="AA76" s="47">
        <f t="shared" si="6"/>
        <v>7</v>
      </c>
      <c r="AB76" s="48">
        <f t="shared" si="7"/>
        <v>4.375</v>
      </c>
      <c r="AC76" s="52" t="s">
        <v>160</v>
      </c>
      <c r="AD76" s="52" t="s">
        <v>160</v>
      </c>
      <c r="AE76" s="52" t="s">
        <v>160</v>
      </c>
      <c r="AF76" s="47">
        <f t="shared" si="8"/>
        <v>3</v>
      </c>
      <c r="AG76" s="48">
        <f t="shared" si="9"/>
        <v>3.75</v>
      </c>
      <c r="AH76" s="52" t="s">
        <v>157</v>
      </c>
      <c r="AI76" s="53" t="s">
        <v>158</v>
      </c>
      <c r="AJ76" s="53" t="s">
        <v>160</v>
      </c>
      <c r="AK76" s="47">
        <f t="shared" si="10"/>
        <v>8</v>
      </c>
      <c r="AL76" s="48">
        <f t="shared" si="11"/>
        <v>13.333333333333334</v>
      </c>
      <c r="AM76" s="49">
        <f t="shared" si="12"/>
        <v>58.541666666666671</v>
      </c>
      <c r="AN76" s="49" t="str">
        <f t="shared" si="13"/>
        <v>TUMBUH</v>
      </c>
    </row>
    <row r="77" spans="1:40" ht="17.5" x14ac:dyDescent="0.35">
      <c r="A77" s="43">
        <v>70</v>
      </c>
      <c r="B77" s="44" t="s">
        <v>18</v>
      </c>
      <c r="C77" s="44" t="s">
        <v>154</v>
      </c>
      <c r="D77" s="45" t="s">
        <v>166</v>
      </c>
      <c r="E77" s="44" t="s">
        <v>167</v>
      </c>
      <c r="F77" s="37" t="str">
        <f>'[1]Profil BUMDes 22'!F72</f>
        <v>DOYO IGUNA</v>
      </c>
      <c r="G77" s="52" t="s">
        <v>157</v>
      </c>
      <c r="H77" s="52" t="s">
        <v>158</v>
      </c>
      <c r="I77" s="52" t="s">
        <v>158</v>
      </c>
      <c r="J77" s="52" t="s">
        <v>158</v>
      </c>
      <c r="K77" s="52" t="s">
        <v>160</v>
      </c>
      <c r="L77" s="52" t="s">
        <v>158</v>
      </c>
      <c r="M77" s="47">
        <f t="shared" si="0"/>
        <v>17</v>
      </c>
      <c r="N77" s="48">
        <f t="shared" si="1"/>
        <v>14.166666666666666</v>
      </c>
      <c r="O77" s="52" t="s">
        <v>158</v>
      </c>
      <c r="P77" s="47" t="str">
        <f t="shared" si="2"/>
        <v>3</v>
      </c>
      <c r="Q77" s="48">
        <f t="shared" si="3"/>
        <v>7.5</v>
      </c>
      <c r="R77" s="52" t="s">
        <v>158</v>
      </c>
      <c r="S77" s="52" t="s">
        <v>160</v>
      </c>
      <c r="T77" s="52" t="s">
        <v>158</v>
      </c>
      <c r="U77" s="47">
        <f t="shared" si="4"/>
        <v>7</v>
      </c>
      <c r="V77" s="48">
        <f t="shared" si="5"/>
        <v>14.583333333333334</v>
      </c>
      <c r="W77" s="52" t="s">
        <v>158</v>
      </c>
      <c r="X77" s="52" t="s">
        <v>158</v>
      </c>
      <c r="Y77" s="52" t="s">
        <v>159</v>
      </c>
      <c r="Z77" s="52" t="s">
        <v>158</v>
      </c>
      <c r="AA77" s="47">
        <f t="shared" si="6"/>
        <v>11</v>
      </c>
      <c r="AB77" s="48">
        <f t="shared" si="7"/>
        <v>6.875</v>
      </c>
      <c r="AC77" s="52" t="s">
        <v>160</v>
      </c>
      <c r="AD77" s="52" t="s">
        <v>160</v>
      </c>
      <c r="AE77" s="52" t="s">
        <v>160</v>
      </c>
      <c r="AF77" s="47">
        <f t="shared" si="8"/>
        <v>3</v>
      </c>
      <c r="AG77" s="48">
        <f t="shared" si="9"/>
        <v>3.75</v>
      </c>
      <c r="AH77" s="52" t="s">
        <v>158</v>
      </c>
      <c r="AI77" s="53" t="s">
        <v>158</v>
      </c>
      <c r="AJ77" s="53" t="s">
        <v>159</v>
      </c>
      <c r="AK77" s="47">
        <f t="shared" si="10"/>
        <v>8</v>
      </c>
      <c r="AL77" s="48">
        <f t="shared" si="11"/>
        <v>13.333333333333334</v>
      </c>
      <c r="AM77" s="49">
        <f t="shared" si="12"/>
        <v>60.208333333333336</v>
      </c>
      <c r="AN77" s="49" t="str">
        <f t="shared" si="13"/>
        <v>TUMBUH</v>
      </c>
    </row>
    <row r="78" spans="1:40" ht="17.5" x14ac:dyDescent="0.35">
      <c r="A78" s="43">
        <v>71</v>
      </c>
      <c r="B78" s="44" t="s">
        <v>18</v>
      </c>
      <c r="C78" s="44" t="s">
        <v>154</v>
      </c>
      <c r="D78" s="45" t="s">
        <v>168</v>
      </c>
      <c r="E78" s="44" t="s">
        <v>169</v>
      </c>
      <c r="F78" s="37" t="str">
        <f>'[1]Profil BUMDes 22'!F73</f>
        <v>WIJAYA MULYA</v>
      </c>
      <c r="G78" s="52" t="s">
        <v>160</v>
      </c>
      <c r="H78" s="52" t="s">
        <v>160</v>
      </c>
      <c r="I78" s="52" t="s">
        <v>160</v>
      </c>
      <c r="J78" s="52" t="s">
        <v>160</v>
      </c>
      <c r="K78" s="52" t="s">
        <v>160</v>
      </c>
      <c r="L78" s="52" t="s">
        <v>159</v>
      </c>
      <c r="M78" s="47">
        <f t="shared" si="0"/>
        <v>7</v>
      </c>
      <c r="N78" s="48">
        <f t="shared" si="1"/>
        <v>5.833333333333333</v>
      </c>
      <c r="O78" s="52" t="s">
        <v>160</v>
      </c>
      <c r="P78" s="47" t="str">
        <f t="shared" si="2"/>
        <v>1</v>
      </c>
      <c r="Q78" s="48">
        <f t="shared" si="3"/>
        <v>2.5</v>
      </c>
      <c r="R78" s="52" t="s">
        <v>160</v>
      </c>
      <c r="S78" s="52" t="s">
        <v>160</v>
      </c>
      <c r="T78" s="52" t="s">
        <v>160</v>
      </c>
      <c r="U78" s="47">
        <f t="shared" si="4"/>
        <v>3</v>
      </c>
      <c r="V78" s="48">
        <f t="shared" si="5"/>
        <v>6.25</v>
      </c>
      <c r="W78" s="52" t="s">
        <v>160</v>
      </c>
      <c r="X78" s="52" t="s">
        <v>160</v>
      </c>
      <c r="Y78" s="52" t="s">
        <v>160</v>
      </c>
      <c r="Z78" s="52" t="s">
        <v>160</v>
      </c>
      <c r="AA78" s="47">
        <f t="shared" si="6"/>
        <v>4</v>
      </c>
      <c r="AB78" s="48">
        <f t="shared" si="7"/>
        <v>2.5</v>
      </c>
      <c r="AC78" s="52" t="s">
        <v>160</v>
      </c>
      <c r="AD78" s="52" t="s">
        <v>160</v>
      </c>
      <c r="AE78" s="52" t="s">
        <v>160</v>
      </c>
      <c r="AF78" s="47">
        <f t="shared" si="8"/>
        <v>3</v>
      </c>
      <c r="AG78" s="48">
        <f t="shared" si="9"/>
        <v>3.75</v>
      </c>
      <c r="AH78" s="52" t="s">
        <v>160</v>
      </c>
      <c r="AI78" s="53" t="s">
        <v>159</v>
      </c>
      <c r="AJ78" s="53" t="s">
        <v>160</v>
      </c>
      <c r="AK78" s="47">
        <f t="shared" si="10"/>
        <v>4</v>
      </c>
      <c r="AL78" s="48">
        <f t="shared" si="11"/>
        <v>6.666666666666667</v>
      </c>
      <c r="AM78" s="49">
        <f t="shared" si="12"/>
        <v>27.5</v>
      </c>
      <c r="AN78" s="49" t="str">
        <f t="shared" si="13"/>
        <v>DASAR</v>
      </c>
    </row>
    <row r="79" spans="1:40" ht="17.5" x14ac:dyDescent="0.35">
      <c r="A79" s="43">
        <v>72</v>
      </c>
      <c r="B79" s="44" t="s">
        <v>18</v>
      </c>
      <c r="C79" s="44" t="s">
        <v>154</v>
      </c>
      <c r="D79" s="45" t="s">
        <v>170</v>
      </c>
      <c r="E79" s="44" t="s">
        <v>171</v>
      </c>
      <c r="F79" s="37" t="str">
        <f>'[1]Profil BUMDes 22'!F74</f>
        <v>MAJU SEJAHTERA BERSAMA</v>
      </c>
      <c r="G79" s="52" t="s">
        <v>157</v>
      </c>
      <c r="H79" s="52" t="s">
        <v>158</v>
      </c>
      <c r="I79" s="52" t="s">
        <v>157</v>
      </c>
      <c r="J79" s="52" t="s">
        <v>157</v>
      </c>
      <c r="K79" s="52" t="s">
        <v>160</v>
      </c>
      <c r="L79" s="52" t="s">
        <v>158</v>
      </c>
      <c r="M79" s="47">
        <f t="shared" si="0"/>
        <v>19</v>
      </c>
      <c r="N79" s="48">
        <f t="shared" si="1"/>
        <v>15.833333333333334</v>
      </c>
      <c r="O79" s="52" t="s">
        <v>157</v>
      </c>
      <c r="P79" s="47" t="str">
        <f t="shared" si="2"/>
        <v>4</v>
      </c>
      <c r="Q79" s="48">
        <f t="shared" si="3"/>
        <v>10</v>
      </c>
      <c r="R79" s="52" t="s">
        <v>159</v>
      </c>
      <c r="S79" s="52" t="s">
        <v>160</v>
      </c>
      <c r="T79" s="52" t="s">
        <v>158</v>
      </c>
      <c r="U79" s="47">
        <f t="shared" si="4"/>
        <v>6</v>
      </c>
      <c r="V79" s="48">
        <f t="shared" si="5"/>
        <v>12.5</v>
      </c>
      <c r="W79" s="52" t="s">
        <v>158</v>
      </c>
      <c r="X79" s="52" t="s">
        <v>158</v>
      </c>
      <c r="Y79" s="52" t="s">
        <v>158</v>
      </c>
      <c r="Z79" s="52" t="s">
        <v>158</v>
      </c>
      <c r="AA79" s="47">
        <f t="shared" si="6"/>
        <v>12</v>
      </c>
      <c r="AB79" s="48">
        <f t="shared" si="7"/>
        <v>7.5</v>
      </c>
      <c r="AC79" s="52" t="s">
        <v>160</v>
      </c>
      <c r="AD79" s="52" t="s">
        <v>160</v>
      </c>
      <c r="AE79" s="52" t="s">
        <v>160</v>
      </c>
      <c r="AF79" s="47">
        <f t="shared" si="8"/>
        <v>3</v>
      </c>
      <c r="AG79" s="48">
        <f t="shared" si="9"/>
        <v>3.75</v>
      </c>
      <c r="AH79" s="52" t="s">
        <v>158</v>
      </c>
      <c r="AI79" s="53" t="s">
        <v>159</v>
      </c>
      <c r="AJ79" s="53" t="s">
        <v>160</v>
      </c>
      <c r="AK79" s="47">
        <f t="shared" si="10"/>
        <v>6</v>
      </c>
      <c r="AL79" s="48">
        <f t="shared" si="11"/>
        <v>10</v>
      </c>
      <c r="AM79" s="49">
        <f t="shared" si="12"/>
        <v>59.583333333333336</v>
      </c>
      <c r="AN79" s="49" t="str">
        <f t="shared" si="13"/>
        <v>TUMBUH</v>
      </c>
    </row>
    <row r="80" spans="1:40" ht="17.5" x14ac:dyDescent="0.35">
      <c r="A80" s="43">
        <v>73</v>
      </c>
      <c r="B80" s="44" t="s">
        <v>18</v>
      </c>
      <c r="C80" s="44" t="s">
        <v>154</v>
      </c>
      <c r="D80" s="45" t="s">
        <v>172</v>
      </c>
      <c r="E80" s="44" t="s">
        <v>173</v>
      </c>
      <c r="F80" s="37" t="str">
        <f>'[1]Profil BUMDes 22'!F75</f>
        <v>BUMDes Makaryo Mbangun Desa</v>
      </c>
      <c r="G80" s="52" t="s">
        <v>157</v>
      </c>
      <c r="H80" s="52" t="s">
        <v>158</v>
      </c>
      <c r="I80" s="52" t="s">
        <v>158</v>
      </c>
      <c r="J80" s="52" t="s">
        <v>159</v>
      </c>
      <c r="K80" s="52" t="s">
        <v>160</v>
      </c>
      <c r="L80" s="52" t="s">
        <v>157</v>
      </c>
      <c r="M80" s="47">
        <f t="shared" si="0"/>
        <v>17</v>
      </c>
      <c r="N80" s="48">
        <f t="shared" si="1"/>
        <v>14.166666666666666</v>
      </c>
      <c r="O80" s="52">
        <v>4</v>
      </c>
      <c r="P80" s="47">
        <f t="shared" si="2"/>
        <v>4</v>
      </c>
      <c r="Q80" s="48">
        <f t="shared" si="3"/>
        <v>10</v>
      </c>
      <c r="R80" s="52">
        <v>4</v>
      </c>
      <c r="S80" s="52">
        <v>1</v>
      </c>
      <c r="T80" s="52">
        <v>4</v>
      </c>
      <c r="U80" s="47">
        <f t="shared" si="4"/>
        <v>9</v>
      </c>
      <c r="V80" s="48">
        <f t="shared" si="5"/>
        <v>18.75</v>
      </c>
      <c r="W80" s="52">
        <v>2</v>
      </c>
      <c r="X80" s="52">
        <v>2</v>
      </c>
      <c r="Y80" s="52">
        <v>1</v>
      </c>
      <c r="Z80" s="52">
        <v>2</v>
      </c>
      <c r="AA80" s="47">
        <f t="shared" si="6"/>
        <v>7</v>
      </c>
      <c r="AB80" s="48">
        <f t="shared" si="7"/>
        <v>4.375</v>
      </c>
      <c r="AC80" s="52">
        <v>1</v>
      </c>
      <c r="AD80" s="52">
        <v>2</v>
      </c>
      <c r="AE80" s="52">
        <v>1</v>
      </c>
      <c r="AF80" s="47">
        <f t="shared" si="8"/>
        <v>4</v>
      </c>
      <c r="AG80" s="48">
        <f t="shared" si="9"/>
        <v>5</v>
      </c>
      <c r="AH80" s="52">
        <v>4</v>
      </c>
      <c r="AI80" s="53" t="s">
        <v>158</v>
      </c>
      <c r="AJ80" s="53" t="s">
        <v>159</v>
      </c>
      <c r="AK80" s="47">
        <f t="shared" si="10"/>
        <v>9</v>
      </c>
      <c r="AL80" s="48">
        <f t="shared" si="11"/>
        <v>15</v>
      </c>
      <c r="AM80" s="49">
        <f t="shared" si="12"/>
        <v>67.291666666666657</v>
      </c>
      <c r="AN80" s="49" t="str">
        <f t="shared" si="13"/>
        <v>TUMBUH</v>
      </c>
    </row>
    <row r="81" spans="1:40" ht="17.5" x14ac:dyDescent="0.35">
      <c r="A81" s="43">
        <v>74</v>
      </c>
      <c r="B81" s="44" t="s">
        <v>18</v>
      </c>
      <c r="C81" s="44" t="s">
        <v>154</v>
      </c>
      <c r="D81" s="45" t="s">
        <v>174</v>
      </c>
      <c r="E81" s="44" t="s">
        <v>175</v>
      </c>
      <c r="F81" s="37" t="str">
        <f>'[1]Profil BUMDes 22'!F76</f>
        <v>REJEKI SARI MAKMUR</v>
      </c>
      <c r="G81" s="52">
        <v>4</v>
      </c>
      <c r="H81" s="52">
        <v>3</v>
      </c>
      <c r="I81" s="52">
        <v>3</v>
      </c>
      <c r="J81" s="52">
        <v>2</v>
      </c>
      <c r="K81" s="52">
        <v>1</v>
      </c>
      <c r="L81" s="52">
        <v>4</v>
      </c>
      <c r="M81" s="47">
        <f t="shared" si="0"/>
        <v>17</v>
      </c>
      <c r="N81" s="48">
        <f t="shared" si="1"/>
        <v>14.166666666666666</v>
      </c>
      <c r="O81" s="52">
        <v>4</v>
      </c>
      <c r="P81" s="47">
        <f t="shared" si="2"/>
        <v>4</v>
      </c>
      <c r="Q81" s="48">
        <f t="shared" si="3"/>
        <v>10</v>
      </c>
      <c r="R81" s="52">
        <v>1</v>
      </c>
      <c r="S81" s="52">
        <v>1</v>
      </c>
      <c r="T81" s="52">
        <v>1</v>
      </c>
      <c r="U81" s="47">
        <f t="shared" si="4"/>
        <v>3</v>
      </c>
      <c r="V81" s="48">
        <f t="shared" si="5"/>
        <v>6.25</v>
      </c>
      <c r="W81" s="52">
        <v>2</v>
      </c>
      <c r="X81" s="52">
        <v>2</v>
      </c>
      <c r="Y81" s="52">
        <v>2</v>
      </c>
      <c r="Z81" s="52">
        <v>2</v>
      </c>
      <c r="AA81" s="47">
        <f t="shared" si="6"/>
        <v>8</v>
      </c>
      <c r="AB81" s="48">
        <f t="shared" si="7"/>
        <v>5</v>
      </c>
      <c r="AC81" s="52">
        <v>1</v>
      </c>
      <c r="AD81" s="52">
        <v>2</v>
      </c>
      <c r="AE81" s="52">
        <v>1</v>
      </c>
      <c r="AF81" s="47">
        <f t="shared" si="8"/>
        <v>4</v>
      </c>
      <c r="AG81" s="48">
        <f t="shared" si="9"/>
        <v>5</v>
      </c>
      <c r="AH81" s="52">
        <v>3</v>
      </c>
      <c r="AI81" s="53" t="s">
        <v>158</v>
      </c>
      <c r="AJ81" s="53" t="s">
        <v>160</v>
      </c>
      <c r="AK81" s="47">
        <f t="shared" si="10"/>
        <v>7</v>
      </c>
      <c r="AL81" s="48">
        <f t="shared" si="11"/>
        <v>11.666666666666666</v>
      </c>
      <c r="AM81" s="49">
        <f t="shared" si="12"/>
        <v>52.083333333333329</v>
      </c>
      <c r="AN81" s="49" t="str">
        <f t="shared" si="13"/>
        <v>TUMBUH</v>
      </c>
    </row>
    <row r="82" spans="1:40" ht="17.5" x14ac:dyDescent="0.35">
      <c r="A82" s="43">
        <v>75</v>
      </c>
      <c r="B82" s="44" t="s">
        <v>18</v>
      </c>
      <c r="C82" s="44" t="s">
        <v>154</v>
      </c>
      <c r="D82" s="45" t="s">
        <v>176</v>
      </c>
      <c r="E82" s="44" t="s">
        <v>46</v>
      </c>
      <c r="F82" s="37" t="str">
        <f>'[1]Profil BUMDes 22'!F77</f>
        <v>BULU MAKMUR SEJAHTERA</v>
      </c>
      <c r="G82" s="52" t="s">
        <v>157</v>
      </c>
      <c r="H82" s="52" t="s">
        <v>158</v>
      </c>
      <c r="I82" s="52" t="s">
        <v>158</v>
      </c>
      <c r="J82" s="52" t="s">
        <v>159</v>
      </c>
      <c r="K82" s="52" t="s">
        <v>159</v>
      </c>
      <c r="L82" s="52" t="s">
        <v>159</v>
      </c>
      <c r="M82" s="47">
        <f t="shared" si="0"/>
        <v>16</v>
      </c>
      <c r="N82" s="48">
        <f t="shared" si="1"/>
        <v>13.333333333333334</v>
      </c>
      <c r="O82" s="52" t="s">
        <v>157</v>
      </c>
      <c r="P82" s="47" t="str">
        <f t="shared" si="2"/>
        <v>4</v>
      </c>
      <c r="Q82" s="48">
        <f t="shared" si="3"/>
        <v>10</v>
      </c>
      <c r="R82" s="52" t="s">
        <v>158</v>
      </c>
      <c r="S82" s="52" t="s">
        <v>160</v>
      </c>
      <c r="T82" s="52" t="s">
        <v>158</v>
      </c>
      <c r="U82" s="47">
        <f t="shared" si="4"/>
        <v>7</v>
      </c>
      <c r="V82" s="48">
        <f t="shared" si="5"/>
        <v>14.583333333333334</v>
      </c>
      <c r="W82" s="52" t="s">
        <v>159</v>
      </c>
      <c r="X82" s="52" t="s">
        <v>159</v>
      </c>
      <c r="Y82" s="52" t="s">
        <v>159</v>
      </c>
      <c r="Z82" s="52" t="s">
        <v>159</v>
      </c>
      <c r="AA82" s="47">
        <f t="shared" si="6"/>
        <v>8</v>
      </c>
      <c r="AB82" s="48">
        <f t="shared" si="7"/>
        <v>5</v>
      </c>
      <c r="AC82" s="52" t="s">
        <v>160</v>
      </c>
      <c r="AD82" s="52" t="s">
        <v>159</v>
      </c>
      <c r="AE82" s="52" t="s">
        <v>160</v>
      </c>
      <c r="AF82" s="47">
        <f t="shared" si="8"/>
        <v>4</v>
      </c>
      <c r="AG82" s="48">
        <f t="shared" si="9"/>
        <v>5</v>
      </c>
      <c r="AH82" s="52" t="s">
        <v>158</v>
      </c>
      <c r="AI82" s="53" t="s">
        <v>158</v>
      </c>
      <c r="AJ82" s="53" t="s">
        <v>160</v>
      </c>
      <c r="AK82" s="47">
        <f t="shared" si="10"/>
        <v>7</v>
      </c>
      <c r="AL82" s="48">
        <f t="shared" si="11"/>
        <v>11.666666666666666</v>
      </c>
      <c r="AM82" s="49">
        <f t="shared" si="12"/>
        <v>59.583333333333336</v>
      </c>
      <c r="AN82" s="49" t="str">
        <f t="shared" si="13"/>
        <v>TUMBUH</v>
      </c>
    </row>
    <row r="83" spans="1:40" ht="17.5" x14ac:dyDescent="0.35">
      <c r="A83" s="43">
        <v>76</v>
      </c>
      <c r="B83" s="44" t="s">
        <v>18</v>
      </c>
      <c r="C83" s="44" t="s">
        <v>154</v>
      </c>
      <c r="D83" s="45" t="s">
        <v>177</v>
      </c>
      <c r="E83" s="44" t="s">
        <v>178</v>
      </c>
      <c r="F83" s="37" t="str">
        <f>'[1]Profil BUMDes 22'!F78</f>
        <v>REJOSARI MAKMUR SEJAHTERA</v>
      </c>
      <c r="G83" s="52" t="s">
        <v>157</v>
      </c>
      <c r="H83" s="52" t="s">
        <v>158</v>
      </c>
      <c r="I83" s="52" t="s">
        <v>158</v>
      </c>
      <c r="J83" s="52" t="s">
        <v>159</v>
      </c>
      <c r="K83" s="52" t="s">
        <v>160</v>
      </c>
      <c r="L83" s="52" t="s">
        <v>159</v>
      </c>
      <c r="M83" s="47">
        <f t="shared" si="0"/>
        <v>15</v>
      </c>
      <c r="N83" s="48">
        <f t="shared" si="1"/>
        <v>12.5</v>
      </c>
      <c r="O83" s="52" t="s">
        <v>157</v>
      </c>
      <c r="P83" s="47" t="str">
        <f t="shared" si="2"/>
        <v>4</v>
      </c>
      <c r="Q83" s="48">
        <f t="shared" si="3"/>
        <v>10</v>
      </c>
      <c r="R83" s="52" t="s">
        <v>160</v>
      </c>
      <c r="S83" s="52" t="s">
        <v>160</v>
      </c>
      <c r="T83" s="52" t="s">
        <v>160</v>
      </c>
      <c r="U83" s="47">
        <f t="shared" si="4"/>
        <v>3</v>
      </c>
      <c r="V83" s="48">
        <f t="shared" si="5"/>
        <v>6.25</v>
      </c>
      <c r="W83" s="52" t="s">
        <v>159</v>
      </c>
      <c r="X83" s="52" t="s">
        <v>159</v>
      </c>
      <c r="Y83" s="52" t="s">
        <v>159</v>
      </c>
      <c r="Z83" s="52" t="s">
        <v>159</v>
      </c>
      <c r="AA83" s="47">
        <f t="shared" si="6"/>
        <v>8</v>
      </c>
      <c r="AB83" s="48">
        <f t="shared" si="7"/>
        <v>5</v>
      </c>
      <c r="AC83" s="52" t="s">
        <v>160</v>
      </c>
      <c r="AD83" s="52" t="s">
        <v>159</v>
      </c>
      <c r="AE83" s="52" t="s">
        <v>160</v>
      </c>
      <c r="AF83" s="47">
        <f t="shared" si="8"/>
        <v>4</v>
      </c>
      <c r="AG83" s="48">
        <f t="shared" si="9"/>
        <v>5</v>
      </c>
      <c r="AH83" s="52" t="s">
        <v>158</v>
      </c>
      <c r="AI83" s="53" t="s">
        <v>160</v>
      </c>
      <c r="AJ83" s="53" t="s">
        <v>160</v>
      </c>
      <c r="AK83" s="47">
        <f t="shared" si="10"/>
        <v>5</v>
      </c>
      <c r="AL83" s="48">
        <f t="shared" si="11"/>
        <v>8.3333333333333339</v>
      </c>
      <c r="AM83" s="49">
        <f t="shared" si="12"/>
        <v>47.083333333333336</v>
      </c>
      <c r="AN83" s="49" t="str">
        <f t="shared" si="13"/>
        <v>DASAR</v>
      </c>
    </row>
    <row r="84" spans="1:40" ht="17.5" x14ac:dyDescent="0.35">
      <c r="A84" s="43">
        <v>77</v>
      </c>
      <c r="B84" s="44" t="s">
        <v>18</v>
      </c>
      <c r="C84" s="44" t="s">
        <v>154</v>
      </c>
      <c r="D84" s="45" t="s">
        <v>179</v>
      </c>
      <c r="E84" s="44" t="s">
        <v>154</v>
      </c>
      <c r="F84" s="37" t="str">
        <f>'[1]Profil BUMDes 22'!F79</f>
        <v>POLOKARTO MAKMUR SEJAHTERA</v>
      </c>
      <c r="G84" s="52" t="s">
        <v>157</v>
      </c>
      <c r="H84" s="52" t="s">
        <v>158</v>
      </c>
      <c r="I84" s="52" t="s">
        <v>158</v>
      </c>
      <c r="J84" s="52" t="s">
        <v>157</v>
      </c>
      <c r="K84" s="52" t="s">
        <v>160</v>
      </c>
      <c r="L84" s="52" t="s">
        <v>158</v>
      </c>
      <c r="M84" s="47">
        <f t="shared" ref="M84:M152" si="14">G84+H84+I84+J84+K84+L84</f>
        <v>18</v>
      </c>
      <c r="N84" s="48">
        <f t="shared" ref="N84:N152" si="15">M84*20/24</f>
        <v>15</v>
      </c>
      <c r="O84" s="52" t="s">
        <v>157</v>
      </c>
      <c r="P84" s="47" t="str">
        <f t="shared" si="2"/>
        <v>4</v>
      </c>
      <c r="Q84" s="48">
        <f t="shared" ref="Q84:Q152" si="16">P84*10/4</f>
        <v>10</v>
      </c>
      <c r="R84" s="52" t="s">
        <v>158</v>
      </c>
      <c r="S84" s="52" t="s">
        <v>160</v>
      </c>
      <c r="T84" s="52" t="s">
        <v>157</v>
      </c>
      <c r="U84" s="47">
        <f t="shared" ref="U84:U152" si="17">R84+S84+T84</f>
        <v>8</v>
      </c>
      <c r="V84" s="48">
        <f t="shared" ref="V84:V152" si="18">U84*25/12</f>
        <v>16.666666666666668</v>
      </c>
      <c r="W84" s="52" t="s">
        <v>159</v>
      </c>
      <c r="X84" s="52" t="s">
        <v>159</v>
      </c>
      <c r="Y84" s="52" t="s">
        <v>159</v>
      </c>
      <c r="Z84" s="52" t="s">
        <v>159</v>
      </c>
      <c r="AA84" s="47">
        <f t="shared" ref="AA84:AA152" si="19">W84+X84+Y84+Z84</f>
        <v>8</v>
      </c>
      <c r="AB84" s="48">
        <f t="shared" ref="AB84:AB152" si="20">AA84*10/16</f>
        <v>5</v>
      </c>
      <c r="AC84" s="52" t="s">
        <v>160</v>
      </c>
      <c r="AD84" s="52" t="s">
        <v>159</v>
      </c>
      <c r="AE84" s="52" t="s">
        <v>160</v>
      </c>
      <c r="AF84" s="47">
        <f t="shared" ref="AF84:AF152" si="21">AC84+AD84+AE84</f>
        <v>4</v>
      </c>
      <c r="AG84" s="48">
        <f t="shared" ref="AG84:AG152" si="22">AF84*15/12</f>
        <v>5</v>
      </c>
      <c r="AH84" s="52" t="s">
        <v>158</v>
      </c>
      <c r="AI84" s="53" t="s">
        <v>158</v>
      </c>
      <c r="AJ84" s="53" t="s">
        <v>160</v>
      </c>
      <c r="AK84" s="47">
        <f t="shared" ref="AK84:AK152" si="23">AH84+AI84+AJ84</f>
        <v>7</v>
      </c>
      <c r="AL84" s="48">
        <f t="shared" ref="AL84:AL152" si="24">AK84*20/12</f>
        <v>11.666666666666666</v>
      </c>
      <c r="AM84" s="49">
        <f t="shared" si="12"/>
        <v>63.333333333333336</v>
      </c>
      <c r="AN84" s="49" t="str">
        <f t="shared" si="13"/>
        <v>TUMBUH</v>
      </c>
    </row>
    <row r="85" spans="1:40" ht="17.5" x14ac:dyDescent="0.35">
      <c r="A85" s="43">
        <v>78</v>
      </c>
      <c r="B85" s="44" t="s">
        <v>18</v>
      </c>
      <c r="C85" s="44" t="s">
        <v>154</v>
      </c>
      <c r="D85" s="45" t="s">
        <v>180</v>
      </c>
      <c r="E85" s="44" t="s">
        <v>181</v>
      </c>
      <c r="F85" s="37" t="str">
        <f>'[1]Profil BUMDes 22'!F80</f>
        <v>HARAPAN JAYA</v>
      </c>
      <c r="G85" s="52" t="s">
        <v>158</v>
      </c>
      <c r="H85" s="52" t="s">
        <v>158</v>
      </c>
      <c r="I85" s="52" t="s">
        <v>157</v>
      </c>
      <c r="J85" s="52" t="s">
        <v>159</v>
      </c>
      <c r="K85" s="52" t="s">
        <v>160</v>
      </c>
      <c r="L85" s="52" t="s">
        <v>158</v>
      </c>
      <c r="M85" s="47">
        <f t="shared" si="14"/>
        <v>16</v>
      </c>
      <c r="N85" s="48">
        <f t="shared" si="15"/>
        <v>13.333333333333334</v>
      </c>
      <c r="O85" s="52" t="s">
        <v>158</v>
      </c>
      <c r="P85" s="47" t="str">
        <f t="shared" si="2"/>
        <v>3</v>
      </c>
      <c r="Q85" s="48">
        <f t="shared" si="16"/>
        <v>7.5</v>
      </c>
      <c r="R85" s="52" t="s">
        <v>159</v>
      </c>
      <c r="S85" s="52" t="s">
        <v>159</v>
      </c>
      <c r="T85" s="52" t="s">
        <v>158</v>
      </c>
      <c r="U85" s="47">
        <f t="shared" si="17"/>
        <v>7</v>
      </c>
      <c r="V85" s="48">
        <f t="shared" si="18"/>
        <v>14.583333333333334</v>
      </c>
      <c r="W85" s="52" t="s">
        <v>159</v>
      </c>
      <c r="X85" s="52" t="s">
        <v>159</v>
      </c>
      <c r="Y85" s="52" t="s">
        <v>159</v>
      </c>
      <c r="Z85" s="52" t="s">
        <v>159</v>
      </c>
      <c r="AA85" s="47">
        <f t="shared" si="19"/>
        <v>8</v>
      </c>
      <c r="AB85" s="48">
        <f t="shared" si="20"/>
        <v>5</v>
      </c>
      <c r="AC85" s="52" t="s">
        <v>160</v>
      </c>
      <c r="AD85" s="52" t="s">
        <v>159</v>
      </c>
      <c r="AE85" s="52" t="s">
        <v>160</v>
      </c>
      <c r="AF85" s="47">
        <f t="shared" si="21"/>
        <v>4</v>
      </c>
      <c r="AG85" s="48">
        <f t="shared" si="22"/>
        <v>5</v>
      </c>
      <c r="AH85" s="52" t="s">
        <v>158</v>
      </c>
      <c r="AI85" s="53" t="s">
        <v>158</v>
      </c>
      <c r="AJ85" s="53" t="s">
        <v>160</v>
      </c>
      <c r="AK85" s="47">
        <f t="shared" si="23"/>
        <v>7</v>
      </c>
      <c r="AL85" s="48">
        <f t="shared" si="24"/>
        <v>11.666666666666666</v>
      </c>
      <c r="AM85" s="49">
        <f t="shared" si="12"/>
        <v>57.083333333333336</v>
      </c>
      <c r="AN85" s="49" t="str">
        <f t="shared" si="13"/>
        <v>TUMBUH</v>
      </c>
    </row>
    <row r="86" spans="1:40" ht="17.5" x14ac:dyDescent="0.35">
      <c r="A86" s="43">
        <v>79</v>
      </c>
      <c r="B86" s="44" t="s">
        <v>18</v>
      </c>
      <c r="C86" s="44" t="s">
        <v>154</v>
      </c>
      <c r="D86" s="45" t="s">
        <v>182</v>
      </c>
      <c r="E86" s="44" t="s">
        <v>183</v>
      </c>
      <c r="F86" s="37" t="str">
        <f>'[1]Profil BUMDes 22'!F81</f>
        <v>WONOREJO MAKMUR</v>
      </c>
      <c r="G86" s="52" t="s">
        <v>157</v>
      </c>
      <c r="H86" s="52" t="s">
        <v>157</v>
      </c>
      <c r="I86" s="52" t="s">
        <v>157</v>
      </c>
      <c r="J86" s="52" t="s">
        <v>157</v>
      </c>
      <c r="K86" s="52" t="s">
        <v>160</v>
      </c>
      <c r="L86" s="52" t="s">
        <v>158</v>
      </c>
      <c r="M86" s="47">
        <f t="shared" si="14"/>
        <v>20</v>
      </c>
      <c r="N86" s="48">
        <f t="shared" si="15"/>
        <v>16.666666666666668</v>
      </c>
      <c r="O86" s="52" t="s">
        <v>158</v>
      </c>
      <c r="P86" s="47" t="str">
        <f t="shared" ref="P86:P152" si="25">O86</f>
        <v>3</v>
      </c>
      <c r="Q86" s="48">
        <f t="shared" si="16"/>
        <v>7.5</v>
      </c>
      <c r="R86" s="52" t="s">
        <v>157</v>
      </c>
      <c r="S86" s="52" t="s">
        <v>159</v>
      </c>
      <c r="T86" s="52" t="s">
        <v>158</v>
      </c>
      <c r="U86" s="47">
        <f t="shared" si="17"/>
        <v>9</v>
      </c>
      <c r="V86" s="48">
        <f t="shared" si="18"/>
        <v>18.75</v>
      </c>
      <c r="W86" s="52" t="s">
        <v>157</v>
      </c>
      <c r="X86" s="52" t="s">
        <v>157</v>
      </c>
      <c r="Y86" s="52" t="s">
        <v>158</v>
      </c>
      <c r="Z86" s="52" t="s">
        <v>158</v>
      </c>
      <c r="AA86" s="47">
        <f t="shared" si="19"/>
        <v>14</v>
      </c>
      <c r="AB86" s="48">
        <f t="shared" si="20"/>
        <v>8.75</v>
      </c>
      <c r="AC86" s="52" t="s">
        <v>160</v>
      </c>
      <c r="AD86" s="52" t="s">
        <v>159</v>
      </c>
      <c r="AE86" s="52" t="s">
        <v>160</v>
      </c>
      <c r="AF86" s="47">
        <f t="shared" si="21"/>
        <v>4</v>
      </c>
      <c r="AG86" s="48">
        <f t="shared" si="22"/>
        <v>5</v>
      </c>
      <c r="AH86" s="52" t="s">
        <v>157</v>
      </c>
      <c r="AI86" s="53" t="s">
        <v>157</v>
      </c>
      <c r="AJ86" s="53" t="s">
        <v>159</v>
      </c>
      <c r="AK86" s="47">
        <f t="shared" si="23"/>
        <v>10</v>
      </c>
      <c r="AL86" s="48">
        <f t="shared" si="24"/>
        <v>16.666666666666668</v>
      </c>
      <c r="AM86" s="49">
        <f t="shared" ref="AM86:AM152" si="26">N86+Q86+V86+AB86+AG86+AL86</f>
        <v>73.333333333333343</v>
      </c>
      <c r="AN86" s="49" t="str">
        <f t="shared" ref="AN86:AN152" si="27">IF(AM86&gt;=85, "MAJU", IF(AM86&gt;=75, "BERKEMBANG", IF(AM86&gt;=50, "TUMBUH", IF(AM86&gt;=25, "DASAR"))))</f>
        <v>TUMBUH</v>
      </c>
    </row>
    <row r="87" spans="1:40" ht="17.5" x14ac:dyDescent="0.35">
      <c r="A87" s="43">
        <v>80</v>
      </c>
      <c r="B87" s="44" t="s">
        <v>18</v>
      </c>
      <c r="C87" s="44" t="s">
        <v>154</v>
      </c>
      <c r="D87" s="45" t="s">
        <v>184</v>
      </c>
      <c r="E87" s="44" t="s">
        <v>185</v>
      </c>
      <c r="F87" s="37" t="str">
        <f>'[1]Profil BUMDes 22'!F82</f>
        <v>JATISOBO MAJU MULYO</v>
      </c>
      <c r="G87" s="52" t="s">
        <v>157</v>
      </c>
      <c r="H87" s="52" t="s">
        <v>158</v>
      </c>
      <c r="I87" s="52" t="s">
        <v>158</v>
      </c>
      <c r="J87" s="52" t="s">
        <v>158</v>
      </c>
      <c r="K87" s="52" t="s">
        <v>160</v>
      </c>
      <c r="L87" s="52" t="s">
        <v>158</v>
      </c>
      <c r="M87" s="47">
        <f t="shared" si="14"/>
        <v>17</v>
      </c>
      <c r="N87" s="48">
        <f t="shared" si="15"/>
        <v>14.166666666666666</v>
      </c>
      <c r="O87" s="52" t="s">
        <v>158</v>
      </c>
      <c r="P87" s="47" t="str">
        <f t="shared" si="25"/>
        <v>3</v>
      </c>
      <c r="Q87" s="48">
        <f t="shared" si="16"/>
        <v>7.5</v>
      </c>
      <c r="R87" s="52" t="s">
        <v>157</v>
      </c>
      <c r="S87" s="52" t="s">
        <v>160</v>
      </c>
      <c r="T87" s="52" t="s">
        <v>158</v>
      </c>
      <c r="U87" s="47">
        <f t="shared" si="17"/>
        <v>8</v>
      </c>
      <c r="V87" s="48">
        <f t="shared" si="18"/>
        <v>16.666666666666668</v>
      </c>
      <c r="W87" s="52" t="s">
        <v>157</v>
      </c>
      <c r="X87" s="52" t="s">
        <v>157</v>
      </c>
      <c r="Y87" s="52" t="s">
        <v>159</v>
      </c>
      <c r="Z87" s="52" t="s">
        <v>159</v>
      </c>
      <c r="AA87" s="47">
        <f t="shared" si="19"/>
        <v>12</v>
      </c>
      <c r="AB87" s="48">
        <f t="shared" si="20"/>
        <v>7.5</v>
      </c>
      <c r="AC87" s="52" t="s">
        <v>160</v>
      </c>
      <c r="AD87" s="52" t="s">
        <v>159</v>
      </c>
      <c r="AE87" s="52" t="s">
        <v>159</v>
      </c>
      <c r="AF87" s="47">
        <f t="shared" si="21"/>
        <v>5</v>
      </c>
      <c r="AG87" s="48">
        <f t="shared" si="22"/>
        <v>6.25</v>
      </c>
      <c r="AH87" s="52" t="s">
        <v>157</v>
      </c>
      <c r="AI87" s="53" t="s">
        <v>157</v>
      </c>
      <c r="AJ87" s="53" t="s">
        <v>159</v>
      </c>
      <c r="AK87" s="47">
        <f t="shared" si="23"/>
        <v>10</v>
      </c>
      <c r="AL87" s="48">
        <f t="shared" si="24"/>
        <v>16.666666666666668</v>
      </c>
      <c r="AM87" s="49">
        <f t="shared" si="26"/>
        <v>68.75</v>
      </c>
      <c r="AN87" s="49" t="str">
        <f t="shared" si="27"/>
        <v>TUMBUH</v>
      </c>
    </row>
    <row r="88" spans="1:40" ht="17.5" x14ac:dyDescent="0.35">
      <c r="A88" s="43">
        <v>81</v>
      </c>
      <c r="B88" s="44" t="s">
        <v>18</v>
      </c>
      <c r="C88" s="44" t="s">
        <v>154</v>
      </c>
      <c r="D88" s="45" t="s">
        <v>186</v>
      </c>
      <c r="E88" s="44" t="s">
        <v>187</v>
      </c>
      <c r="F88" s="37" t="str">
        <f>'[1]Profil BUMDes 22'!F83</f>
        <v>MURAKABI</v>
      </c>
      <c r="G88" s="54">
        <v>3</v>
      </c>
      <c r="H88" s="54">
        <v>2</v>
      </c>
      <c r="I88" s="54">
        <v>2</v>
      </c>
      <c r="J88" s="54">
        <v>2</v>
      </c>
      <c r="K88" s="54">
        <v>1</v>
      </c>
      <c r="L88" s="54">
        <v>3</v>
      </c>
      <c r="M88" s="47">
        <f t="shared" si="14"/>
        <v>13</v>
      </c>
      <c r="N88" s="48">
        <f t="shared" si="15"/>
        <v>10.833333333333334</v>
      </c>
      <c r="O88" s="54">
        <v>3</v>
      </c>
      <c r="P88" s="47">
        <f t="shared" si="25"/>
        <v>3</v>
      </c>
      <c r="Q88" s="48">
        <f t="shared" si="16"/>
        <v>7.5</v>
      </c>
      <c r="R88" s="54">
        <v>3</v>
      </c>
      <c r="S88" s="54">
        <v>1</v>
      </c>
      <c r="T88" s="54">
        <v>4</v>
      </c>
      <c r="U88" s="47">
        <f t="shared" si="17"/>
        <v>8</v>
      </c>
      <c r="V88" s="48">
        <f t="shared" si="18"/>
        <v>16.666666666666668</v>
      </c>
      <c r="W88" s="54">
        <v>2</v>
      </c>
      <c r="X88" s="54">
        <v>2</v>
      </c>
      <c r="Y88" s="54">
        <v>2</v>
      </c>
      <c r="Z88" s="54">
        <v>2</v>
      </c>
      <c r="AA88" s="47">
        <f t="shared" si="19"/>
        <v>8</v>
      </c>
      <c r="AB88" s="48">
        <f t="shared" si="20"/>
        <v>5</v>
      </c>
      <c r="AC88" s="54">
        <v>1</v>
      </c>
      <c r="AD88" s="54">
        <v>2</v>
      </c>
      <c r="AE88" s="54">
        <v>1</v>
      </c>
      <c r="AF88" s="47">
        <f t="shared" si="21"/>
        <v>4</v>
      </c>
      <c r="AG88" s="48">
        <f t="shared" si="22"/>
        <v>5</v>
      </c>
      <c r="AH88" s="54">
        <v>3</v>
      </c>
      <c r="AI88" s="55">
        <v>3</v>
      </c>
      <c r="AJ88" s="55">
        <v>1</v>
      </c>
      <c r="AK88" s="47">
        <f t="shared" si="23"/>
        <v>7</v>
      </c>
      <c r="AL88" s="48">
        <f t="shared" si="24"/>
        <v>11.666666666666666</v>
      </c>
      <c r="AM88" s="49">
        <f t="shared" si="26"/>
        <v>56.666666666666664</v>
      </c>
      <c r="AN88" s="49" t="str">
        <f t="shared" si="27"/>
        <v>TUMBUH</v>
      </c>
    </row>
    <row r="89" spans="1:40" ht="17.5" x14ac:dyDescent="0.35">
      <c r="A89" s="43">
        <v>82</v>
      </c>
      <c r="B89" s="44" t="s">
        <v>18</v>
      </c>
      <c r="C89" s="44" t="s">
        <v>154</v>
      </c>
      <c r="D89" s="45" t="s">
        <v>188</v>
      </c>
      <c r="E89" s="44" t="s">
        <v>189</v>
      </c>
      <c r="F89" s="37" t="str">
        <f>'[1]Profil BUMDes 22'!F84</f>
        <v>SARI MAKMUR SEJAHTERA</v>
      </c>
      <c r="G89" s="54">
        <v>4</v>
      </c>
      <c r="H89" s="54">
        <v>3</v>
      </c>
      <c r="I89" s="54">
        <v>2</v>
      </c>
      <c r="J89" s="54">
        <v>1</v>
      </c>
      <c r="K89" s="54">
        <v>1</v>
      </c>
      <c r="L89" s="54">
        <v>3</v>
      </c>
      <c r="M89" s="47">
        <f t="shared" si="14"/>
        <v>14</v>
      </c>
      <c r="N89" s="48">
        <f t="shared" si="15"/>
        <v>11.666666666666666</v>
      </c>
      <c r="O89" s="54">
        <v>3</v>
      </c>
      <c r="P89" s="47">
        <f t="shared" si="25"/>
        <v>3</v>
      </c>
      <c r="Q89" s="48">
        <f t="shared" si="16"/>
        <v>7.5</v>
      </c>
      <c r="R89" s="54">
        <v>3</v>
      </c>
      <c r="S89" s="54">
        <v>1</v>
      </c>
      <c r="T89" s="54">
        <v>4</v>
      </c>
      <c r="U89" s="47">
        <f t="shared" si="17"/>
        <v>8</v>
      </c>
      <c r="V89" s="48">
        <f t="shared" si="18"/>
        <v>16.666666666666668</v>
      </c>
      <c r="W89" s="54">
        <v>2</v>
      </c>
      <c r="X89" s="54">
        <v>2</v>
      </c>
      <c r="Y89" s="54">
        <v>2</v>
      </c>
      <c r="Z89" s="54">
        <v>2</v>
      </c>
      <c r="AA89" s="47">
        <f t="shared" si="19"/>
        <v>8</v>
      </c>
      <c r="AB89" s="48">
        <f t="shared" si="20"/>
        <v>5</v>
      </c>
      <c r="AC89" s="54">
        <v>1</v>
      </c>
      <c r="AD89" s="54">
        <v>2</v>
      </c>
      <c r="AE89" s="54">
        <v>2</v>
      </c>
      <c r="AF89" s="47">
        <f t="shared" si="21"/>
        <v>5</v>
      </c>
      <c r="AG89" s="48">
        <f t="shared" si="22"/>
        <v>6.25</v>
      </c>
      <c r="AH89" s="54">
        <v>3</v>
      </c>
      <c r="AI89" s="55">
        <v>3</v>
      </c>
      <c r="AJ89" s="55">
        <v>1</v>
      </c>
      <c r="AK89" s="47">
        <f t="shared" si="23"/>
        <v>7</v>
      </c>
      <c r="AL89" s="48">
        <f t="shared" si="24"/>
        <v>11.666666666666666</v>
      </c>
      <c r="AM89" s="49">
        <f t="shared" si="26"/>
        <v>58.749999999999993</v>
      </c>
      <c r="AN89" s="49" t="str">
        <f t="shared" si="27"/>
        <v>TUMBUH</v>
      </c>
    </row>
    <row r="90" spans="1:40" ht="17.5" x14ac:dyDescent="0.35">
      <c r="A90" s="43">
        <v>83</v>
      </c>
      <c r="B90" s="44" t="s">
        <v>18</v>
      </c>
      <c r="C90" s="44" t="s">
        <v>190</v>
      </c>
      <c r="D90" s="45" t="s">
        <v>191</v>
      </c>
      <c r="E90" s="44" t="s">
        <v>192</v>
      </c>
      <c r="F90" s="37" t="str">
        <f>'[1]Profil BUMDes 22'!F86</f>
        <v>DADI MAKMUR</v>
      </c>
      <c r="G90" s="46">
        <v>2</v>
      </c>
      <c r="H90" s="46">
        <v>2</v>
      </c>
      <c r="I90" s="46">
        <v>4</v>
      </c>
      <c r="J90" s="46">
        <v>1</v>
      </c>
      <c r="K90" s="46">
        <v>3</v>
      </c>
      <c r="L90" s="46">
        <v>3</v>
      </c>
      <c r="M90" s="47">
        <f>G90+H90+I90+J90+K90+L90</f>
        <v>15</v>
      </c>
      <c r="N90" s="48">
        <f>M90*20/24</f>
        <v>12.5</v>
      </c>
      <c r="O90" s="46">
        <v>3</v>
      </c>
      <c r="P90" s="47">
        <f>O90</f>
        <v>3</v>
      </c>
      <c r="Q90" s="48">
        <f>P90*10/4</f>
        <v>7.5</v>
      </c>
      <c r="R90" s="46">
        <v>4</v>
      </c>
      <c r="S90" s="46">
        <v>4</v>
      </c>
      <c r="T90" s="46">
        <v>2</v>
      </c>
      <c r="U90" s="47">
        <f>R90+S90+T90</f>
        <v>10</v>
      </c>
      <c r="V90" s="48">
        <f>U90*25/12</f>
        <v>20.833333333333332</v>
      </c>
      <c r="W90" s="46">
        <v>1</v>
      </c>
      <c r="X90" s="46">
        <v>2</v>
      </c>
      <c r="Y90" s="46">
        <v>4</v>
      </c>
      <c r="Z90" s="46">
        <v>3</v>
      </c>
      <c r="AA90" s="47">
        <f>W90+X90+Y90+Z90</f>
        <v>10</v>
      </c>
      <c r="AB90" s="48">
        <f>AA90*10/16</f>
        <v>6.25</v>
      </c>
      <c r="AC90" s="46">
        <v>2</v>
      </c>
      <c r="AD90" s="46">
        <v>3</v>
      </c>
      <c r="AE90" s="46">
        <v>3</v>
      </c>
      <c r="AF90" s="47">
        <f>AC90+AD90+AE90</f>
        <v>8</v>
      </c>
      <c r="AG90" s="48">
        <f>AF90*15/12</f>
        <v>10</v>
      </c>
      <c r="AH90" s="46">
        <v>3</v>
      </c>
      <c r="AI90" s="46">
        <v>4</v>
      </c>
      <c r="AJ90" s="46">
        <v>3</v>
      </c>
      <c r="AK90" s="47">
        <f>AH90+AI90+AJ90</f>
        <v>10</v>
      </c>
      <c r="AL90" s="48">
        <f>AK90*20/12</f>
        <v>16.666666666666668</v>
      </c>
      <c r="AM90" s="49">
        <f>N90+Q90+V90+AB90+AG90+AL90</f>
        <v>73.75</v>
      </c>
      <c r="AN90" s="49" t="str">
        <f>IF(AM90&gt;=85, "MAJU", IF(AM90&gt;=75, "BERKEMBANG", IF(AM90&gt;=50, "TUMBUH", IF(AM90&gt;=25, "DASAR"))))</f>
        <v>TUMBUH</v>
      </c>
    </row>
    <row r="91" spans="1:40" ht="17.5" x14ac:dyDescent="0.35">
      <c r="A91" s="43">
        <v>84</v>
      </c>
      <c r="B91" s="44" t="s">
        <v>18</v>
      </c>
      <c r="C91" s="44" t="s">
        <v>190</v>
      </c>
      <c r="D91" s="45" t="s">
        <v>193</v>
      </c>
      <c r="E91" s="44" t="s">
        <v>194</v>
      </c>
      <c r="F91" s="37" t="str">
        <f>'[1]Profil BUMDes 22'!F85</f>
        <v>Tegalmade Jaya</v>
      </c>
      <c r="G91" s="46">
        <v>2</v>
      </c>
      <c r="H91" s="46">
        <v>2</v>
      </c>
      <c r="I91" s="46">
        <v>4</v>
      </c>
      <c r="J91" s="46">
        <v>1</v>
      </c>
      <c r="K91" s="46">
        <v>3</v>
      </c>
      <c r="L91" s="46">
        <v>3</v>
      </c>
      <c r="M91" s="47">
        <f t="shared" si="14"/>
        <v>15</v>
      </c>
      <c r="N91" s="48">
        <f t="shared" si="15"/>
        <v>12.5</v>
      </c>
      <c r="O91" s="46">
        <v>3</v>
      </c>
      <c r="P91" s="47">
        <f t="shared" si="25"/>
        <v>3</v>
      </c>
      <c r="Q91" s="48">
        <f t="shared" si="16"/>
        <v>7.5</v>
      </c>
      <c r="R91" s="46">
        <v>3</v>
      </c>
      <c r="S91" s="46">
        <v>3</v>
      </c>
      <c r="T91" s="46">
        <v>4</v>
      </c>
      <c r="U91" s="47">
        <f t="shared" si="17"/>
        <v>10</v>
      </c>
      <c r="V91" s="48">
        <f t="shared" si="18"/>
        <v>20.833333333333332</v>
      </c>
      <c r="W91" s="46">
        <v>4</v>
      </c>
      <c r="X91" s="46">
        <v>3</v>
      </c>
      <c r="Y91" s="46">
        <v>2</v>
      </c>
      <c r="Z91" s="46">
        <v>4</v>
      </c>
      <c r="AA91" s="47">
        <f t="shared" si="19"/>
        <v>13</v>
      </c>
      <c r="AB91" s="48">
        <f t="shared" si="20"/>
        <v>8.125</v>
      </c>
      <c r="AC91" s="46">
        <v>2</v>
      </c>
      <c r="AD91" s="46">
        <v>3</v>
      </c>
      <c r="AE91" s="46">
        <v>3</v>
      </c>
      <c r="AF91" s="47">
        <f t="shared" si="21"/>
        <v>8</v>
      </c>
      <c r="AG91" s="48">
        <f t="shared" si="22"/>
        <v>10</v>
      </c>
      <c r="AH91" s="46">
        <v>2</v>
      </c>
      <c r="AI91" s="46">
        <v>3</v>
      </c>
      <c r="AJ91" s="46">
        <v>2</v>
      </c>
      <c r="AK91" s="47">
        <f t="shared" si="23"/>
        <v>7</v>
      </c>
      <c r="AL91" s="48">
        <f t="shared" si="24"/>
        <v>11.666666666666666</v>
      </c>
      <c r="AM91" s="49">
        <f t="shared" si="26"/>
        <v>70.625</v>
      </c>
      <c r="AN91" s="49" t="str">
        <f t="shared" si="27"/>
        <v>TUMBUH</v>
      </c>
    </row>
    <row r="92" spans="1:40" ht="17.5" x14ac:dyDescent="0.35">
      <c r="A92" s="43">
        <v>85</v>
      </c>
      <c r="B92" s="44" t="s">
        <v>18</v>
      </c>
      <c r="C92" s="44" t="s">
        <v>190</v>
      </c>
      <c r="D92" s="45" t="s">
        <v>195</v>
      </c>
      <c r="E92" s="44" t="s">
        <v>196</v>
      </c>
      <c r="F92" s="37" t="str">
        <f>'[1]Profil BUMDes 22'!F87</f>
        <v>BINTANG WIJAYA</v>
      </c>
      <c r="G92" s="46">
        <v>4</v>
      </c>
      <c r="H92" s="46">
        <v>3</v>
      </c>
      <c r="I92" s="46">
        <v>4</v>
      </c>
      <c r="J92" s="46">
        <v>4</v>
      </c>
      <c r="K92" s="46">
        <v>2</v>
      </c>
      <c r="L92" s="46">
        <v>4</v>
      </c>
      <c r="M92" s="47">
        <f t="shared" si="14"/>
        <v>21</v>
      </c>
      <c r="N92" s="48">
        <f t="shared" si="15"/>
        <v>17.5</v>
      </c>
      <c r="O92" s="46">
        <v>4</v>
      </c>
      <c r="P92" s="47">
        <f t="shared" si="25"/>
        <v>4</v>
      </c>
      <c r="Q92" s="48">
        <f t="shared" si="16"/>
        <v>10</v>
      </c>
      <c r="R92" s="46">
        <v>4</v>
      </c>
      <c r="S92" s="46">
        <v>1</v>
      </c>
      <c r="T92" s="46">
        <v>3</v>
      </c>
      <c r="U92" s="47">
        <f t="shared" si="17"/>
        <v>8</v>
      </c>
      <c r="V92" s="48">
        <f t="shared" si="18"/>
        <v>16.666666666666668</v>
      </c>
      <c r="W92" s="46">
        <v>4</v>
      </c>
      <c r="X92" s="46">
        <v>4</v>
      </c>
      <c r="Y92" s="46">
        <v>4</v>
      </c>
      <c r="Z92" s="46">
        <v>1</v>
      </c>
      <c r="AA92" s="47">
        <f t="shared" si="19"/>
        <v>13</v>
      </c>
      <c r="AB92" s="48">
        <f t="shared" si="20"/>
        <v>8.125</v>
      </c>
      <c r="AC92" s="46">
        <v>3</v>
      </c>
      <c r="AD92" s="46">
        <v>3</v>
      </c>
      <c r="AE92" s="46">
        <v>1</v>
      </c>
      <c r="AF92" s="47">
        <f t="shared" si="21"/>
        <v>7</v>
      </c>
      <c r="AG92" s="48">
        <f t="shared" si="22"/>
        <v>8.75</v>
      </c>
      <c r="AH92" s="46">
        <v>3</v>
      </c>
      <c r="AI92" s="46">
        <v>2</v>
      </c>
      <c r="AJ92" s="46">
        <v>1</v>
      </c>
      <c r="AK92" s="47">
        <f t="shared" si="23"/>
        <v>6</v>
      </c>
      <c r="AL92" s="48">
        <f t="shared" si="24"/>
        <v>10</v>
      </c>
      <c r="AM92" s="49">
        <f t="shared" si="26"/>
        <v>71.041666666666671</v>
      </c>
      <c r="AN92" s="49" t="str">
        <f t="shared" si="27"/>
        <v>TUMBUH</v>
      </c>
    </row>
    <row r="93" spans="1:40" ht="17.5" x14ac:dyDescent="0.35">
      <c r="A93" s="43">
        <v>86</v>
      </c>
      <c r="B93" s="44" t="s">
        <v>18</v>
      </c>
      <c r="C93" s="44" t="s">
        <v>190</v>
      </c>
      <c r="D93" s="45" t="s">
        <v>197</v>
      </c>
      <c r="E93" s="44" t="s">
        <v>198</v>
      </c>
      <c r="F93" s="37" t="str">
        <f>'[1]Profil BUMDes 22'!F88</f>
        <v>SURYA BAROKAH</v>
      </c>
      <c r="G93" s="46">
        <v>4</v>
      </c>
      <c r="H93" s="46">
        <v>4</v>
      </c>
      <c r="I93" s="46">
        <v>4</v>
      </c>
      <c r="J93" s="46">
        <v>4</v>
      </c>
      <c r="K93" s="46">
        <v>3</v>
      </c>
      <c r="L93" s="46">
        <v>3</v>
      </c>
      <c r="M93" s="47">
        <f t="shared" si="14"/>
        <v>22</v>
      </c>
      <c r="N93" s="48">
        <f t="shared" si="15"/>
        <v>18.333333333333332</v>
      </c>
      <c r="O93" s="46">
        <v>2</v>
      </c>
      <c r="P93" s="47">
        <f t="shared" si="25"/>
        <v>2</v>
      </c>
      <c r="Q93" s="48">
        <f t="shared" si="16"/>
        <v>5</v>
      </c>
      <c r="R93" s="46">
        <v>3</v>
      </c>
      <c r="S93" s="46">
        <v>4</v>
      </c>
      <c r="T93" s="46">
        <v>3</v>
      </c>
      <c r="U93" s="47">
        <f t="shared" si="17"/>
        <v>10</v>
      </c>
      <c r="V93" s="48">
        <f t="shared" si="18"/>
        <v>20.833333333333332</v>
      </c>
      <c r="W93" s="46">
        <v>2</v>
      </c>
      <c r="X93" s="46">
        <v>3</v>
      </c>
      <c r="Y93" s="46">
        <v>3</v>
      </c>
      <c r="Z93" s="46">
        <v>2</v>
      </c>
      <c r="AA93" s="47">
        <f t="shared" si="19"/>
        <v>10</v>
      </c>
      <c r="AB93" s="48">
        <f t="shared" si="20"/>
        <v>6.25</v>
      </c>
      <c r="AC93" s="46">
        <v>4</v>
      </c>
      <c r="AD93" s="46">
        <v>4</v>
      </c>
      <c r="AE93" s="46">
        <v>1</v>
      </c>
      <c r="AF93" s="47">
        <f t="shared" si="21"/>
        <v>9</v>
      </c>
      <c r="AG93" s="48">
        <f t="shared" si="22"/>
        <v>11.25</v>
      </c>
      <c r="AH93" s="46">
        <v>4</v>
      </c>
      <c r="AI93" s="46">
        <v>2</v>
      </c>
      <c r="AJ93" s="46">
        <v>2</v>
      </c>
      <c r="AK93" s="47">
        <f t="shared" si="23"/>
        <v>8</v>
      </c>
      <c r="AL93" s="48">
        <f t="shared" si="24"/>
        <v>13.333333333333334</v>
      </c>
      <c r="AM93" s="49">
        <f t="shared" si="26"/>
        <v>75</v>
      </c>
      <c r="AN93" s="49" t="str">
        <f t="shared" si="27"/>
        <v>BERKEMBANG</v>
      </c>
    </row>
    <row r="94" spans="1:40" ht="17.5" x14ac:dyDescent="0.35">
      <c r="A94" s="43">
        <v>87</v>
      </c>
      <c r="B94" s="44" t="s">
        <v>18</v>
      </c>
      <c r="C94" s="44" t="s">
        <v>190</v>
      </c>
      <c r="D94" s="45" t="s">
        <v>199</v>
      </c>
      <c r="E94" s="44" t="s">
        <v>200</v>
      </c>
      <c r="F94" s="37" t="str">
        <f>'[1]Profil BUMDes 22'!F89</f>
        <v>PESONA KLUMPRIT</v>
      </c>
      <c r="G94" s="46">
        <v>4</v>
      </c>
      <c r="H94" s="46">
        <v>3</v>
      </c>
      <c r="I94" s="46">
        <v>3</v>
      </c>
      <c r="J94" s="46">
        <v>4</v>
      </c>
      <c r="K94" s="46">
        <v>1</v>
      </c>
      <c r="L94" s="46">
        <v>3</v>
      </c>
      <c r="M94" s="47">
        <f t="shared" si="14"/>
        <v>18</v>
      </c>
      <c r="N94" s="48">
        <f t="shared" si="15"/>
        <v>15</v>
      </c>
      <c r="O94" s="46">
        <v>4</v>
      </c>
      <c r="P94" s="47">
        <f t="shared" si="25"/>
        <v>4</v>
      </c>
      <c r="Q94" s="48">
        <f t="shared" si="16"/>
        <v>10</v>
      </c>
      <c r="R94" s="46">
        <v>3</v>
      </c>
      <c r="S94" s="46">
        <v>1</v>
      </c>
      <c r="T94" s="46">
        <v>3</v>
      </c>
      <c r="U94" s="47">
        <f t="shared" si="17"/>
        <v>7</v>
      </c>
      <c r="V94" s="48">
        <f t="shared" si="18"/>
        <v>14.583333333333334</v>
      </c>
      <c r="W94" s="46">
        <v>2</v>
      </c>
      <c r="X94" s="46">
        <v>3</v>
      </c>
      <c r="Y94" s="46">
        <v>2</v>
      </c>
      <c r="Z94" s="46">
        <v>1</v>
      </c>
      <c r="AA94" s="47">
        <f t="shared" si="19"/>
        <v>8</v>
      </c>
      <c r="AB94" s="48">
        <f t="shared" si="20"/>
        <v>5</v>
      </c>
      <c r="AC94" s="46">
        <v>1</v>
      </c>
      <c r="AD94" s="46">
        <v>2</v>
      </c>
      <c r="AE94" s="46">
        <v>1</v>
      </c>
      <c r="AF94" s="47">
        <f t="shared" si="21"/>
        <v>4</v>
      </c>
      <c r="AG94" s="48">
        <f t="shared" si="22"/>
        <v>5</v>
      </c>
      <c r="AH94" s="46">
        <v>3</v>
      </c>
      <c r="AI94" s="46">
        <v>3</v>
      </c>
      <c r="AJ94" s="46">
        <v>2</v>
      </c>
      <c r="AK94" s="47">
        <f t="shared" si="23"/>
        <v>8</v>
      </c>
      <c r="AL94" s="48">
        <f t="shared" si="24"/>
        <v>13.333333333333334</v>
      </c>
      <c r="AM94" s="49">
        <f t="shared" si="26"/>
        <v>62.916666666666671</v>
      </c>
      <c r="AN94" s="49" t="str">
        <f t="shared" si="27"/>
        <v>TUMBUH</v>
      </c>
    </row>
    <row r="95" spans="1:40" ht="17.5" x14ac:dyDescent="0.35">
      <c r="A95" s="43">
        <v>88</v>
      </c>
      <c r="B95" s="44" t="s">
        <v>18</v>
      </c>
      <c r="C95" s="44" t="s">
        <v>190</v>
      </c>
      <c r="D95" s="45" t="s">
        <v>201</v>
      </c>
      <c r="E95" s="44" t="s">
        <v>202</v>
      </c>
      <c r="F95" s="37" t="str">
        <f>'[1]Profil BUMDes 22'!F90</f>
        <v>MANUNGGAL</v>
      </c>
      <c r="G95" s="46">
        <v>4</v>
      </c>
      <c r="H95" s="46">
        <v>3</v>
      </c>
      <c r="I95" s="46">
        <v>2</v>
      </c>
      <c r="J95" s="46">
        <v>4</v>
      </c>
      <c r="K95" s="46">
        <v>1</v>
      </c>
      <c r="L95" s="46">
        <v>2</v>
      </c>
      <c r="M95" s="47">
        <f t="shared" si="14"/>
        <v>16</v>
      </c>
      <c r="N95" s="48">
        <f t="shared" si="15"/>
        <v>13.333333333333334</v>
      </c>
      <c r="O95" s="46">
        <v>3</v>
      </c>
      <c r="P95" s="47">
        <f t="shared" si="25"/>
        <v>3</v>
      </c>
      <c r="Q95" s="48">
        <f t="shared" si="16"/>
        <v>7.5</v>
      </c>
      <c r="R95" s="46">
        <v>3</v>
      </c>
      <c r="S95" s="46">
        <v>1</v>
      </c>
      <c r="T95" s="46">
        <v>3</v>
      </c>
      <c r="U95" s="47">
        <f t="shared" si="17"/>
        <v>7</v>
      </c>
      <c r="V95" s="48">
        <f t="shared" si="18"/>
        <v>14.583333333333334</v>
      </c>
      <c r="W95" s="46">
        <v>2</v>
      </c>
      <c r="X95" s="46">
        <v>1</v>
      </c>
      <c r="Y95" s="46">
        <v>1</v>
      </c>
      <c r="Z95" s="46">
        <v>1</v>
      </c>
      <c r="AA95" s="47">
        <f t="shared" si="19"/>
        <v>5</v>
      </c>
      <c r="AB95" s="48">
        <f t="shared" si="20"/>
        <v>3.125</v>
      </c>
      <c r="AC95" s="46">
        <v>1</v>
      </c>
      <c r="AD95" s="46">
        <v>1</v>
      </c>
      <c r="AE95" s="46">
        <v>1</v>
      </c>
      <c r="AF95" s="47">
        <f t="shared" si="21"/>
        <v>3</v>
      </c>
      <c r="AG95" s="48">
        <f t="shared" si="22"/>
        <v>3.75</v>
      </c>
      <c r="AH95" s="46">
        <v>3</v>
      </c>
      <c r="AI95" s="46">
        <v>2</v>
      </c>
      <c r="AJ95" s="46">
        <v>1</v>
      </c>
      <c r="AK95" s="47">
        <f t="shared" si="23"/>
        <v>6</v>
      </c>
      <c r="AL95" s="48">
        <f t="shared" si="24"/>
        <v>10</v>
      </c>
      <c r="AM95" s="49">
        <f t="shared" si="26"/>
        <v>52.291666666666671</v>
      </c>
      <c r="AN95" s="49" t="str">
        <f t="shared" si="27"/>
        <v>TUMBUH</v>
      </c>
    </row>
    <row r="96" spans="1:40" ht="17.5" x14ac:dyDescent="0.35">
      <c r="A96" s="43">
        <v>89</v>
      </c>
      <c r="B96" s="44" t="s">
        <v>18</v>
      </c>
      <c r="C96" s="44" t="s">
        <v>190</v>
      </c>
      <c r="D96" s="45" t="s">
        <v>203</v>
      </c>
      <c r="E96" s="44" t="s">
        <v>204</v>
      </c>
      <c r="F96" s="37" t="str">
        <f>'[1]Profil BUMDes 22'!F91</f>
        <v>MANDIRI SEJAHTERA</v>
      </c>
      <c r="G96" s="46">
        <v>4</v>
      </c>
      <c r="H96" s="46">
        <v>3</v>
      </c>
      <c r="I96" s="46">
        <v>2</v>
      </c>
      <c r="J96" s="46">
        <v>1</v>
      </c>
      <c r="K96" s="46">
        <v>1</v>
      </c>
      <c r="L96" s="46">
        <v>3</v>
      </c>
      <c r="M96" s="47">
        <f t="shared" si="14"/>
        <v>14</v>
      </c>
      <c r="N96" s="48">
        <f t="shared" si="15"/>
        <v>11.666666666666666</v>
      </c>
      <c r="O96" s="46">
        <v>3</v>
      </c>
      <c r="P96" s="47">
        <f t="shared" si="25"/>
        <v>3</v>
      </c>
      <c r="Q96" s="48">
        <f t="shared" si="16"/>
        <v>7.5</v>
      </c>
      <c r="R96" s="46">
        <v>2</v>
      </c>
      <c r="S96" s="46">
        <v>1</v>
      </c>
      <c r="T96" s="46">
        <v>3</v>
      </c>
      <c r="U96" s="47">
        <f t="shared" si="17"/>
        <v>6</v>
      </c>
      <c r="V96" s="48">
        <f t="shared" si="18"/>
        <v>12.5</v>
      </c>
      <c r="W96" s="46">
        <v>1</v>
      </c>
      <c r="X96" s="46">
        <v>1</v>
      </c>
      <c r="Y96" s="46">
        <v>1</v>
      </c>
      <c r="Z96" s="46">
        <v>1</v>
      </c>
      <c r="AA96" s="47">
        <f t="shared" si="19"/>
        <v>4</v>
      </c>
      <c r="AB96" s="48">
        <f t="shared" si="20"/>
        <v>2.5</v>
      </c>
      <c r="AC96" s="46">
        <v>2</v>
      </c>
      <c r="AD96" s="46">
        <v>1</v>
      </c>
      <c r="AE96" s="46">
        <v>1</v>
      </c>
      <c r="AF96" s="47">
        <f t="shared" si="21"/>
        <v>4</v>
      </c>
      <c r="AG96" s="48">
        <f t="shared" si="22"/>
        <v>5</v>
      </c>
      <c r="AH96" s="46">
        <v>3</v>
      </c>
      <c r="AI96" s="46">
        <v>3</v>
      </c>
      <c r="AJ96" s="46">
        <v>1</v>
      </c>
      <c r="AK96" s="47">
        <f t="shared" si="23"/>
        <v>7</v>
      </c>
      <c r="AL96" s="48">
        <f t="shared" si="24"/>
        <v>11.666666666666666</v>
      </c>
      <c r="AM96" s="49">
        <f t="shared" si="26"/>
        <v>50.833333333333329</v>
      </c>
      <c r="AN96" s="49" t="str">
        <f t="shared" si="27"/>
        <v>TUMBUH</v>
      </c>
    </row>
    <row r="97" spans="1:40" ht="17.5" x14ac:dyDescent="0.35">
      <c r="A97" s="43">
        <v>90</v>
      </c>
      <c r="B97" s="44" t="s">
        <v>18</v>
      </c>
      <c r="C97" s="44" t="s">
        <v>190</v>
      </c>
      <c r="D97" s="45" t="s">
        <v>205</v>
      </c>
      <c r="E97" s="44" t="s">
        <v>206</v>
      </c>
      <c r="F97" s="37" t="s">
        <v>207</v>
      </c>
      <c r="G97" s="46">
        <v>1</v>
      </c>
      <c r="H97" s="46">
        <v>1</v>
      </c>
      <c r="I97" s="46">
        <v>1</v>
      </c>
      <c r="J97" s="46">
        <v>1</v>
      </c>
      <c r="K97" s="46">
        <v>1</v>
      </c>
      <c r="L97" s="46">
        <v>1</v>
      </c>
      <c r="M97" s="47">
        <f t="shared" si="14"/>
        <v>6</v>
      </c>
      <c r="N97" s="48">
        <f t="shared" si="15"/>
        <v>5</v>
      </c>
      <c r="O97" s="46">
        <v>1</v>
      </c>
      <c r="P97" s="47">
        <f t="shared" si="25"/>
        <v>1</v>
      </c>
      <c r="Q97" s="48">
        <f t="shared" si="16"/>
        <v>2.5</v>
      </c>
      <c r="R97" s="46">
        <v>1</v>
      </c>
      <c r="S97" s="46">
        <v>1</v>
      </c>
      <c r="T97" s="46">
        <v>1</v>
      </c>
      <c r="U97" s="47">
        <f t="shared" si="17"/>
        <v>3</v>
      </c>
      <c r="V97" s="48">
        <f t="shared" si="18"/>
        <v>6.25</v>
      </c>
      <c r="W97" s="46">
        <v>1</v>
      </c>
      <c r="X97" s="46">
        <v>1</v>
      </c>
      <c r="Y97" s="46">
        <v>1</v>
      </c>
      <c r="Z97" s="46">
        <v>1</v>
      </c>
      <c r="AA97" s="47">
        <f t="shared" si="19"/>
        <v>4</v>
      </c>
      <c r="AB97" s="48">
        <f t="shared" si="20"/>
        <v>2.5</v>
      </c>
      <c r="AC97" s="46">
        <v>1</v>
      </c>
      <c r="AD97" s="46">
        <v>1</v>
      </c>
      <c r="AE97" s="46">
        <v>1</v>
      </c>
      <c r="AF97" s="47">
        <f t="shared" si="21"/>
        <v>3</v>
      </c>
      <c r="AG97" s="48">
        <f t="shared" si="22"/>
        <v>3.75</v>
      </c>
      <c r="AH97" s="46">
        <v>1</v>
      </c>
      <c r="AI97" s="46">
        <v>1</v>
      </c>
      <c r="AJ97" s="46">
        <v>1</v>
      </c>
      <c r="AK97" s="47">
        <f t="shared" si="23"/>
        <v>3</v>
      </c>
      <c r="AL97" s="48">
        <f t="shared" si="24"/>
        <v>5</v>
      </c>
      <c r="AM97" s="49">
        <f t="shared" si="26"/>
        <v>25</v>
      </c>
      <c r="AN97" s="49" t="str">
        <f t="shared" si="27"/>
        <v>DASAR</v>
      </c>
    </row>
    <row r="98" spans="1:40" ht="17.5" x14ac:dyDescent="0.35">
      <c r="A98" s="43">
        <v>91</v>
      </c>
      <c r="B98" s="44" t="s">
        <v>18</v>
      </c>
      <c r="C98" s="44" t="s">
        <v>190</v>
      </c>
      <c r="D98" s="45" t="s">
        <v>208</v>
      </c>
      <c r="E98" s="44" t="s">
        <v>209</v>
      </c>
      <c r="F98" s="37" t="str">
        <f>'[1]Profil BUMDes 22'!F92</f>
        <v>NGUDI REJEKI</v>
      </c>
      <c r="G98" s="46">
        <v>4</v>
      </c>
      <c r="H98" s="46">
        <v>3</v>
      </c>
      <c r="I98" s="46">
        <v>4</v>
      </c>
      <c r="J98" s="46">
        <v>4</v>
      </c>
      <c r="K98" s="46">
        <v>1</v>
      </c>
      <c r="L98" s="46">
        <v>4</v>
      </c>
      <c r="M98" s="47">
        <f t="shared" si="14"/>
        <v>20</v>
      </c>
      <c r="N98" s="48">
        <f t="shared" si="15"/>
        <v>16.666666666666668</v>
      </c>
      <c r="O98" s="46">
        <v>4</v>
      </c>
      <c r="P98" s="47">
        <f t="shared" si="25"/>
        <v>4</v>
      </c>
      <c r="Q98" s="48">
        <f t="shared" si="16"/>
        <v>10</v>
      </c>
      <c r="R98" s="46">
        <v>3</v>
      </c>
      <c r="S98" s="46">
        <v>1</v>
      </c>
      <c r="T98" s="46">
        <v>4</v>
      </c>
      <c r="U98" s="47">
        <f t="shared" si="17"/>
        <v>8</v>
      </c>
      <c r="V98" s="48">
        <f t="shared" si="18"/>
        <v>16.666666666666668</v>
      </c>
      <c r="W98" s="46">
        <v>4</v>
      </c>
      <c r="X98" s="46">
        <v>4</v>
      </c>
      <c r="Y98" s="46">
        <v>3</v>
      </c>
      <c r="Z98" s="46">
        <v>4</v>
      </c>
      <c r="AA98" s="47">
        <f t="shared" si="19"/>
        <v>15</v>
      </c>
      <c r="AB98" s="48">
        <f t="shared" si="20"/>
        <v>9.375</v>
      </c>
      <c r="AC98" s="46">
        <v>1</v>
      </c>
      <c r="AD98" s="46">
        <v>1</v>
      </c>
      <c r="AE98" s="46">
        <v>1</v>
      </c>
      <c r="AF98" s="47">
        <f t="shared" si="21"/>
        <v>3</v>
      </c>
      <c r="AG98" s="48">
        <f t="shared" si="22"/>
        <v>3.75</v>
      </c>
      <c r="AH98" s="46">
        <v>3</v>
      </c>
      <c r="AI98" s="46">
        <v>3</v>
      </c>
      <c r="AJ98" s="46">
        <v>1</v>
      </c>
      <c r="AK98" s="47">
        <f t="shared" si="23"/>
        <v>7</v>
      </c>
      <c r="AL98" s="48">
        <f t="shared" si="24"/>
        <v>11.666666666666666</v>
      </c>
      <c r="AM98" s="49">
        <f t="shared" si="26"/>
        <v>68.125</v>
      </c>
      <c r="AN98" s="49" t="str">
        <f t="shared" si="27"/>
        <v>TUMBUH</v>
      </c>
    </row>
    <row r="99" spans="1:40" ht="17.5" x14ac:dyDescent="0.35">
      <c r="A99" s="43">
        <v>92</v>
      </c>
      <c r="B99" s="44" t="s">
        <v>18</v>
      </c>
      <c r="C99" s="44" t="s">
        <v>190</v>
      </c>
      <c r="D99" s="45" t="s">
        <v>210</v>
      </c>
      <c r="E99" s="44" t="s">
        <v>211</v>
      </c>
      <c r="F99" s="37" t="str">
        <f>'[1]Profil BUMDes 22'!F93</f>
        <v>GADING MAKMUR</v>
      </c>
      <c r="G99" s="46">
        <v>4</v>
      </c>
      <c r="H99" s="46">
        <v>3</v>
      </c>
      <c r="I99" s="46">
        <v>4</v>
      </c>
      <c r="J99" s="46">
        <v>4</v>
      </c>
      <c r="K99" s="46">
        <v>1</v>
      </c>
      <c r="L99" s="46">
        <v>3</v>
      </c>
      <c r="M99" s="47">
        <f t="shared" si="14"/>
        <v>19</v>
      </c>
      <c r="N99" s="48">
        <f t="shared" si="15"/>
        <v>15.833333333333334</v>
      </c>
      <c r="O99" s="46">
        <v>3</v>
      </c>
      <c r="P99" s="47">
        <f t="shared" si="25"/>
        <v>3</v>
      </c>
      <c r="Q99" s="48">
        <f t="shared" si="16"/>
        <v>7.5</v>
      </c>
      <c r="R99" s="46">
        <v>3</v>
      </c>
      <c r="S99" s="46">
        <v>1</v>
      </c>
      <c r="T99" s="46">
        <v>4</v>
      </c>
      <c r="U99" s="47">
        <f t="shared" si="17"/>
        <v>8</v>
      </c>
      <c r="V99" s="48">
        <f t="shared" si="18"/>
        <v>16.666666666666668</v>
      </c>
      <c r="W99" s="46">
        <v>4</v>
      </c>
      <c r="X99" s="46">
        <v>4</v>
      </c>
      <c r="Y99" s="46">
        <v>3</v>
      </c>
      <c r="Z99" s="46">
        <v>4</v>
      </c>
      <c r="AA99" s="47">
        <f t="shared" si="19"/>
        <v>15</v>
      </c>
      <c r="AB99" s="48">
        <f t="shared" si="20"/>
        <v>9.375</v>
      </c>
      <c r="AC99" s="46">
        <v>1</v>
      </c>
      <c r="AD99" s="46">
        <v>1</v>
      </c>
      <c r="AE99" s="46">
        <v>1</v>
      </c>
      <c r="AF99" s="47">
        <f t="shared" si="21"/>
        <v>3</v>
      </c>
      <c r="AG99" s="48">
        <f t="shared" si="22"/>
        <v>3.75</v>
      </c>
      <c r="AH99" s="46">
        <v>3</v>
      </c>
      <c r="AI99" s="46">
        <v>3</v>
      </c>
      <c r="AJ99" s="46">
        <v>1</v>
      </c>
      <c r="AK99" s="47">
        <f t="shared" si="23"/>
        <v>7</v>
      </c>
      <c r="AL99" s="48">
        <f t="shared" si="24"/>
        <v>11.666666666666666</v>
      </c>
      <c r="AM99" s="49">
        <f t="shared" si="26"/>
        <v>64.791666666666671</v>
      </c>
      <c r="AN99" s="49" t="str">
        <f t="shared" si="27"/>
        <v>TUMBUH</v>
      </c>
    </row>
    <row r="100" spans="1:40" ht="17.5" x14ac:dyDescent="0.35">
      <c r="A100" s="43">
        <v>93</v>
      </c>
      <c r="B100" s="44" t="s">
        <v>18</v>
      </c>
      <c r="C100" s="44" t="s">
        <v>190</v>
      </c>
      <c r="D100" s="45" t="s">
        <v>212</v>
      </c>
      <c r="E100" s="44" t="s">
        <v>213</v>
      </c>
      <c r="F100" s="37" t="str">
        <f>'[1]Profil BUMDes 22'!F94</f>
        <v>ANUGRAH PALUR SEJAHTERA</v>
      </c>
      <c r="G100" s="46">
        <v>4</v>
      </c>
      <c r="H100" s="46">
        <v>3</v>
      </c>
      <c r="I100" s="46">
        <v>3</v>
      </c>
      <c r="J100" s="46">
        <v>3</v>
      </c>
      <c r="K100" s="46">
        <v>1</v>
      </c>
      <c r="L100" s="46">
        <v>3</v>
      </c>
      <c r="M100" s="47">
        <f t="shared" si="14"/>
        <v>17</v>
      </c>
      <c r="N100" s="48">
        <f t="shared" si="15"/>
        <v>14.166666666666666</v>
      </c>
      <c r="O100" s="46">
        <v>3</v>
      </c>
      <c r="P100" s="47">
        <f t="shared" si="25"/>
        <v>3</v>
      </c>
      <c r="Q100" s="48">
        <f t="shared" si="16"/>
        <v>7.5</v>
      </c>
      <c r="R100" s="46">
        <v>3</v>
      </c>
      <c r="S100" s="46">
        <v>1</v>
      </c>
      <c r="T100" s="46">
        <v>3</v>
      </c>
      <c r="U100" s="47">
        <f t="shared" si="17"/>
        <v>7</v>
      </c>
      <c r="V100" s="48">
        <f t="shared" si="18"/>
        <v>14.583333333333334</v>
      </c>
      <c r="W100" s="46">
        <v>2</v>
      </c>
      <c r="X100" s="46">
        <v>3</v>
      </c>
      <c r="Y100" s="46">
        <v>3</v>
      </c>
      <c r="Z100" s="46">
        <v>3</v>
      </c>
      <c r="AA100" s="47">
        <f t="shared" si="19"/>
        <v>11</v>
      </c>
      <c r="AB100" s="48">
        <f t="shared" si="20"/>
        <v>6.875</v>
      </c>
      <c r="AC100" s="46">
        <v>1</v>
      </c>
      <c r="AD100" s="46">
        <v>1</v>
      </c>
      <c r="AE100" s="46">
        <v>2</v>
      </c>
      <c r="AF100" s="47">
        <f t="shared" si="21"/>
        <v>4</v>
      </c>
      <c r="AG100" s="48">
        <f t="shared" si="22"/>
        <v>5</v>
      </c>
      <c r="AH100" s="46">
        <v>3</v>
      </c>
      <c r="AI100" s="46">
        <v>2</v>
      </c>
      <c r="AJ100" s="46">
        <v>2</v>
      </c>
      <c r="AK100" s="47">
        <f t="shared" si="23"/>
        <v>7</v>
      </c>
      <c r="AL100" s="48">
        <f t="shared" si="24"/>
        <v>11.666666666666666</v>
      </c>
      <c r="AM100" s="49">
        <f t="shared" si="26"/>
        <v>59.791666666666664</v>
      </c>
      <c r="AN100" s="49" t="str">
        <f t="shared" si="27"/>
        <v>TUMBUH</v>
      </c>
    </row>
    <row r="101" spans="1:40" ht="17.5" x14ac:dyDescent="0.35">
      <c r="A101" s="43">
        <v>94</v>
      </c>
      <c r="B101" s="44" t="s">
        <v>18</v>
      </c>
      <c r="C101" s="44" t="s">
        <v>21</v>
      </c>
      <c r="D101" s="45" t="s">
        <v>214</v>
      </c>
      <c r="E101" s="44" t="s">
        <v>215</v>
      </c>
      <c r="F101" s="37" t="str">
        <f>'[1]Profil BUMDes 22'!F97</f>
        <v>PANJAWI MAKMUR</v>
      </c>
      <c r="G101" s="46">
        <v>4</v>
      </c>
      <c r="H101" s="46">
        <v>3</v>
      </c>
      <c r="I101" s="46">
        <v>3</v>
      </c>
      <c r="J101" s="46">
        <v>3</v>
      </c>
      <c r="K101" s="46">
        <v>1</v>
      </c>
      <c r="L101" s="46">
        <v>3</v>
      </c>
      <c r="M101" s="47">
        <f t="shared" si="14"/>
        <v>17</v>
      </c>
      <c r="N101" s="48">
        <f t="shared" si="15"/>
        <v>14.166666666666666</v>
      </c>
      <c r="O101" s="46">
        <v>1</v>
      </c>
      <c r="P101" s="47">
        <f t="shared" si="25"/>
        <v>1</v>
      </c>
      <c r="Q101" s="48">
        <f t="shared" si="16"/>
        <v>2.5</v>
      </c>
      <c r="R101" s="46">
        <v>1</v>
      </c>
      <c r="S101" s="46">
        <v>1</v>
      </c>
      <c r="T101" s="46">
        <v>3</v>
      </c>
      <c r="U101" s="47">
        <f t="shared" si="17"/>
        <v>5</v>
      </c>
      <c r="V101" s="48">
        <f t="shared" si="18"/>
        <v>10.416666666666666</v>
      </c>
      <c r="W101" s="46">
        <v>1</v>
      </c>
      <c r="X101" s="46">
        <v>2</v>
      </c>
      <c r="Y101" s="46">
        <v>1</v>
      </c>
      <c r="Z101" s="46">
        <v>1</v>
      </c>
      <c r="AA101" s="47">
        <f t="shared" si="19"/>
        <v>5</v>
      </c>
      <c r="AB101" s="48">
        <f t="shared" si="20"/>
        <v>3.125</v>
      </c>
      <c r="AC101" s="46">
        <v>1</v>
      </c>
      <c r="AD101" s="46">
        <v>1</v>
      </c>
      <c r="AE101" s="46">
        <v>1</v>
      </c>
      <c r="AF101" s="47">
        <f t="shared" si="21"/>
        <v>3</v>
      </c>
      <c r="AG101" s="48">
        <f t="shared" si="22"/>
        <v>3.75</v>
      </c>
      <c r="AH101" s="46">
        <v>3</v>
      </c>
      <c r="AI101" s="46">
        <v>4</v>
      </c>
      <c r="AJ101" s="46">
        <v>1</v>
      </c>
      <c r="AK101" s="47">
        <f t="shared" si="23"/>
        <v>8</v>
      </c>
      <c r="AL101" s="48">
        <f t="shared" si="24"/>
        <v>13.333333333333334</v>
      </c>
      <c r="AM101" s="49">
        <f t="shared" si="26"/>
        <v>47.291666666666664</v>
      </c>
      <c r="AN101" s="49" t="str">
        <f t="shared" si="27"/>
        <v>DASAR</v>
      </c>
    </row>
    <row r="102" spans="1:40" ht="17.5" x14ac:dyDescent="0.35">
      <c r="A102" s="43">
        <v>95</v>
      </c>
      <c r="B102" s="44" t="s">
        <v>18</v>
      </c>
      <c r="C102" s="44" t="s">
        <v>21</v>
      </c>
      <c r="D102" s="45" t="s">
        <v>216</v>
      </c>
      <c r="E102" s="44" t="s">
        <v>217</v>
      </c>
      <c r="F102" s="37" t="str">
        <f>'[1]Profil BUMDes 22'!F98</f>
        <v>BERDIKARI</v>
      </c>
      <c r="G102" s="46">
        <v>3</v>
      </c>
      <c r="H102" s="46">
        <v>3</v>
      </c>
      <c r="I102" s="46">
        <v>4</v>
      </c>
      <c r="J102" s="46">
        <v>4</v>
      </c>
      <c r="K102" s="46">
        <v>3</v>
      </c>
      <c r="L102" s="46">
        <v>4</v>
      </c>
      <c r="M102" s="47">
        <f t="shared" si="14"/>
        <v>21</v>
      </c>
      <c r="N102" s="48">
        <f t="shared" si="15"/>
        <v>17.5</v>
      </c>
      <c r="O102" s="46">
        <v>3</v>
      </c>
      <c r="P102" s="47">
        <f t="shared" si="25"/>
        <v>3</v>
      </c>
      <c r="Q102" s="48">
        <f t="shared" si="16"/>
        <v>7.5</v>
      </c>
      <c r="R102" s="46">
        <v>4</v>
      </c>
      <c r="S102" s="46">
        <v>1</v>
      </c>
      <c r="T102" s="46">
        <v>3</v>
      </c>
      <c r="U102" s="47">
        <f t="shared" si="17"/>
        <v>8</v>
      </c>
      <c r="V102" s="48">
        <f t="shared" si="18"/>
        <v>16.666666666666668</v>
      </c>
      <c r="W102" s="46">
        <v>4</v>
      </c>
      <c r="X102" s="46">
        <v>4</v>
      </c>
      <c r="Y102" s="46">
        <v>3</v>
      </c>
      <c r="Z102" s="46">
        <v>1</v>
      </c>
      <c r="AA102" s="47">
        <f t="shared" si="19"/>
        <v>12</v>
      </c>
      <c r="AB102" s="48">
        <f t="shared" si="20"/>
        <v>7.5</v>
      </c>
      <c r="AC102" s="46">
        <v>1</v>
      </c>
      <c r="AD102" s="46">
        <v>2</v>
      </c>
      <c r="AE102" s="46">
        <v>1</v>
      </c>
      <c r="AF102" s="47">
        <f t="shared" si="21"/>
        <v>4</v>
      </c>
      <c r="AG102" s="48">
        <f t="shared" si="22"/>
        <v>5</v>
      </c>
      <c r="AH102" s="46">
        <v>3</v>
      </c>
      <c r="AI102" s="46">
        <v>4</v>
      </c>
      <c r="AJ102" s="46">
        <v>2</v>
      </c>
      <c r="AK102" s="47">
        <f t="shared" si="23"/>
        <v>9</v>
      </c>
      <c r="AL102" s="48">
        <f t="shared" si="24"/>
        <v>15</v>
      </c>
      <c r="AM102" s="49">
        <f t="shared" si="26"/>
        <v>69.166666666666671</v>
      </c>
      <c r="AN102" s="49" t="str">
        <f t="shared" si="27"/>
        <v>TUMBUH</v>
      </c>
    </row>
    <row r="103" spans="1:40" ht="17.5" x14ac:dyDescent="0.35">
      <c r="A103" s="43">
        <v>96</v>
      </c>
      <c r="B103" s="44" t="s">
        <v>18</v>
      </c>
      <c r="C103" s="44" t="s">
        <v>21</v>
      </c>
      <c r="D103" s="45" t="s">
        <v>218</v>
      </c>
      <c r="E103" s="44" t="s">
        <v>219</v>
      </c>
      <c r="F103" s="37" t="str">
        <f>'[1]Profil BUMDes 22'!F96</f>
        <v>LUMBUNG MUKTI</v>
      </c>
      <c r="G103" s="46">
        <v>4</v>
      </c>
      <c r="H103" s="46">
        <v>3</v>
      </c>
      <c r="I103" s="46">
        <v>3</v>
      </c>
      <c r="J103" s="46">
        <v>3</v>
      </c>
      <c r="K103" s="46">
        <v>3</v>
      </c>
      <c r="L103" s="46">
        <v>3</v>
      </c>
      <c r="M103" s="47">
        <f>G103+H103+I103+J103+K103+L103</f>
        <v>19</v>
      </c>
      <c r="N103" s="48">
        <f>M103*20/24</f>
        <v>15.833333333333334</v>
      </c>
      <c r="O103" s="46">
        <v>3</v>
      </c>
      <c r="P103" s="47">
        <f>O103</f>
        <v>3</v>
      </c>
      <c r="Q103" s="48">
        <f>P103*10/4</f>
        <v>7.5</v>
      </c>
      <c r="R103" s="46">
        <v>1</v>
      </c>
      <c r="S103" s="46">
        <v>1</v>
      </c>
      <c r="T103" s="46">
        <v>3</v>
      </c>
      <c r="U103" s="47">
        <f>R103+S103+T103</f>
        <v>5</v>
      </c>
      <c r="V103" s="48">
        <f>U103*25/12</f>
        <v>10.416666666666666</v>
      </c>
      <c r="W103" s="46">
        <v>2</v>
      </c>
      <c r="X103" s="46">
        <v>2</v>
      </c>
      <c r="Y103" s="46">
        <v>2</v>
      </c>
      <c r="Z103" s="46">
        <v>1</v>
      </c>
      <c r="AA103" s="47">
        <f>W103+X103+Y103+Z103</f>
        <v>7</v>
      </c>
      <c r="AB103" s="48">
        <f>AA103*10/16</f>
        <v>4.375</v>
      </c>
      <c r="AC103" s="46">
        <v>1</v>
      </c>
      <c r="AD103" s="46">
        <v>1</v>
      </c>
      <c r="AE103" s="46">
        <v>1</v>
      </c>
      <c r="AF103" s="47">
        <f>AC103+AD103+AE103</f>
        <v>3</v>
      </c>
      <c r="AG103" s="48">
        <f>AF103*15/12</f>
        <v>3.75</v>
      </c>
      <c r="AH103" s="46">
        <v>4</v>
      </c>
      <c r="AI103" s="46">
        <v>1</v>
      </c>
      <c r="AJ103" s="46">
        <v>1</v>
      </c>
      <c r="AK103" s="47">
        <f>AH103+AI103+AJ103</f>
        <v>6</v>
      </c>
      <c r="AL103" s="48">
        <f>AK103*20/12</f>
        <v>10</v>
      </c>
      <c r="AM103" s="49">
        <f>N103+Q103+V103+AB103+AG103+AL103</f>
        <v>51.875</v>
      </c>
      <c r="AN103" s="49" t="str">
        <f>IF(AM103&gt;=85, "MAJU", IF(AM103&gt;=75, "BERKEMBANG", IF(AM103&gt;=50, "TUMBUH", IF(AM103&gt;=25, "DASAR"))))</f>
        <v>TUMBUH</v>
      </c>
    </row>
    <row r="104" spans="1:40" ht="17.5" x14ac:dyDescent="0.35">
      <c r="A104" s="43">
        <v>97</v>
      </c>
      <c r="B104" s="44" t="s">
        <v>18</v>
      </c>
      <c r="C104" s="44" t="s">
        <v>21</v>
      </c>
      <c r="D104" s="45" t="s">
        <v>220</v>
      </c>
      <c r="E104" s="44" t="s">
        <v>125</v>
      </c>
      <c r="F104" s="37" t="str">
        <f>'[1]Profil BUMDes 22'!F95</f>
        <v xml:space="preserve"> MAKMUR PONDOK</v>
      </c>
      <c r="G104" s="46">
        <v>3</v>
      </c>
      <c r="H104" s="46">
        <v>4</v>
      </c>
      <c r="I104" s="46">
        <v>3</v>
      </c>
      <c r="J104" s="46">
        <v>4</v>
      </c>
      <c r="K104" s="46">
        <v>1</v>
      </c>
      <c r="L104" s="46">
        <v>3</v>
      </c>
      <c r="M104" s="47">
        <f>G104+H104+I104+J104+K104+L104</f>
        <v>18</v>
      </c>
      <c r="N104" s="48">
        <f>M104*20/24</f>
        <v>15</v>
      </c>
      <c r="O104" s="46">
        <v>4</v>
      </c>
      <c r="P104" s="47">
        <f>O104</f>
        <v>4</v>
      </c>
      <c r="Q104" s="48">
        <f>P104*10/4</f>
        <v>10</v>
      </c>
      <c r="R104" s="46">
        <v>3</v>
      </c>
      <c r="S104" s="46">
        <v>1</v>
      </c>
      <c r="T104" s="46">
        <v>3</v>
      </c>
      <c r="U104" s="47">
        <f>R104+S104+T104</f>
        <v>7</v>
      </c>
      <c r="V104" s="48">
        <f>U104*25/12</f>
        <v>14.583333333333334</v>
      </c>
      <c r="W104" s="46">
        <v>2</v>
      </c>
      <c r="X104" s="46">
        <v>2</v>
      </c>
      <c r="Y104" s="46">
        <v>2</v>
      </c>
      <c r="Z104" s="46">
        <v>2</v>
      </c>
      <c r="AA104" s="47">
        <f>W104+X104+Y104+Z104</f>
        <v>8</v>
      </c>
      <c r="AB104" s="48">
        <f>AA104*10/16</f>
        <v>5</v>
      </c>
      <c r="AC104" s="46">
        <v>2</v>
      </c>
      <c r="AD104" s="46">
        <v>4</v>
      </c>
      <c r="AE104" s="46">
        <v>1</v>
      </c>
      <c r="AF104" s="47">
        <f>AC104+AD104+AE104</f>
        <v>7</v>
      </c>
      <c r="AG104" s="48">
        <f>AF104*15/12</f>
        <v>8.75</v>
      </c>
      <c r="AH104" s="46">
        <v>3</v>
      </c>
      <c r="AI104" s="46">
        <v>4</v>
      </c>
      <c r="AJ104" s="46">
        <v>1</v>
      </c>
      <c r="AK104" s="47">
        <f>AH104+AI104+AJ104</f>
        <v>8</v>
      </c>
      <c r="AL104" s="48">
        <f>AK104*20/12</f>
        <v>13.333333333333334</v>
      </c>
      <c r="AM104" s="49">
        <f>N104+Q104+V104+AB104+AG104+AL104</f>
        <v>66.666666666666671</v>
      </c>
      <c r="AN104" s="49" t="str">
        <f>IF(AM104&gt;=85, "MAJU", IF(AM104&gt;=75, "BERKEMBANG", IF(AM104&gt;=50, "TUMBUH", IF(AM104&gt;=25, "DASAR"))))</f>
        <v>TUMBUH</v>
      </c>
    </row>
    <row r="105" spans="1:40" ht="17.5" x14ac:dyDescent="0.35">
      <c r="A105" s="43">
        <v>98</v>
      </c>
      <c r="B105" s="44" t="s">
        <v>18</v>
      </c>
      <c r="C105" s="44" t="s">
        <v>21</v>
      </c>
      <c r="D105" s="45" t="s">
        <v>221</v>
      </c>
      <c r="E105" s="44" t="s">
        <v>222</v>
      </c>
      <c r="F105" s="37" t="str">
        <f>'[1]Profil BUMDes 22'!F101</f>
        <v>BERKAH MANDIRI</v>
      </c>
      <c r="G105" s="46">
        <v>4</v>
      </c>
      <c r="H105" s="46">
        <v>3</v>
      </c>
      <c r="I105" s="46">
        <v>3</v>
      </c>
      <c r="J105" s="46">
        <v>2</v>
      </c>
      <c r="K105" s="46">
        <v>1</v>
      </c>
      <c r="L105" s="46">
        <v>3</v>
      </c>
      <c r="M105" s="47">
        <f t="shared" si="14"/>
        <v>16</v>
      </c>
      <c r="N105" s="48">
        <f t="shared" si="15"/>
        <v>13.333333333333334</v>
      </c>
      <c r="O105" s="46">
        <v>3</v>
      </c>
      <c r="P105" s="47">
        <f t="shared" si="25"/>
        <v>3</v>
      </c>
      <c r="Q105" s="48">
        <f t="shared" si="16"/>
        <v>7.5</v>
      </c>
      <c r="R105" s="46">
        <v>3</v>
      </c>
      <c r="S105" s="46">
        <v>1</v>
      </c>
      <c r="T105" s="46">
        <v>3</v>
      </c>
      <c r="U105" s="47">
        <f t="shared" si="17"/>
        <v>7</v>
      </c>
      <c r="V105" s="48">
        <f t="shared" si="18"/>
        <v>14.583333333333334</v>
      </c>
      <c r="W105" s="46">
        <v>2</v>
      </c>
      <c r="X105" s="46">
        <v>2</v>
      </c>
      <c r="Y105" s="46">
        <v>2</v>
      </c>
      <c r="Z105" s="46">
        <v>2</v>
      </c>
      <c r="AA105" s="47">
        <f t="shared" si="19"/>
        <v>8</v>
      </c>
      <c r="AB105" s="48">
        <f t="shared" si="20"/>
        <v>5</v>
      </c>
      <c r="AC105" s="46">
        <v>1</v>
      </c>
      <c r="AD105" s="46">
        <v>2</v>
      </c>
      <c r="AE105" s="46">
        <v>1</v>
      </c>
      <c r="AF105" s="47">
        <f t="shared" si="21"/>
        <v>4</v>
      </c>
      <c r="AG105" s="48">
        <f t="shared" si="22"/>
        <v>5</v>
      </c>
      <c r="AH105" s="46">
        <v>3</v>
      </c>
      <c r="AI105" s="46">
        <v>1</v>
      </c>
      <c r="AJ105" s="46">
        <v>1</v>
      </c>
      <c r="AK105" s="47">
        <f t="shared" si="23"/>
        <v>5</v>
      </c>
      <c r="AL105" s="48">
        <f t="shared" si="24"/>
        <v>8.3333333333333339</v>
      </c>
      <c r="AM105" s="49">
        <f t="shared" si="26"/>
        <v>53.750000000000007</v>
      </c>
      <c r="AN105" s="49" t="str">
        <f t="shared" si="27"/>
        <v>TUMBUH</v>
      </c>
    </row>
    <row r="106" spans="1:40" ht="17.5" x14ac:dyDescent="0.35">
      <c r="A106" s="43">
        <v>99</v>
      </c>
      <c r="B106" s="44" t="s">
        <v>18</v>
      </c>
      <c r="C106" s="44" t="s">
        <v>21</v>
      </c>
      <c r="D106" s="45" t="s">
        <v>223</v>
      </c>
      <c r="E106" s="44" t="s">
        <v>224</v>
      </c>
      <c r="F106" s="37" t="str">
        <f>'[1]Profil BUMDes 22'!F102</f>
        <v>Gedang Selirang</v>
      </c>
      <c r="G106" s="46">
        <v>3</v>
      </c>
      <c r="H106" s="46">
        <v>3</v>
      </c>
      <c r="I106" s="46">
        <v>3</v>
      </c>
      <c r="J106" s="46">
        <v>3</v>
      </c>
      <c r="K106" s="46">
        <v>3</v>
      </c>
      <c r="L106" s="46">
        <v>3</v>
      </c>
      <c r="M106" s="47">
        <f t="shared" si="14"/>
        <v>18</v>
      </c>
      <c r="N106" s="48">
        <f t="shared" si="15"/>
        <v>15</v>
      </c>
      <c r="O106" s="46">
        <v>3</v>
      </c>
      <c r="P106" s="47">
        <f t="shared" si="25"/>
        <v>3</v>
      </c>
      <c r="Q106" s="48">
        <f t="shared" si="16"/>
        <v>7.5</v>
      </c>
      <c r="R106" s="46">
        <v>3</v>
      </c>
      <c r="S106" s="46">
        <v>1</v>
      </c>
      <c r="T106" s="46">
        <v>3</v>
      </c>
      <c r="U106" s="47">
        <f t="shared" si="17"/>
        <v>7</v>
      </c>
      <c r="V106" s="48">
        <f t="shared" si="18"/>
        <v>14.583333333333334</v>
      </c>
      <c r="W106" s="46">
        <v>3</v>
      </c>
      <c r="X106" s="46">
        <v>3</v>
      </c>
      <c r="Y106" s="46">
        <v>3</v>
      </c>
      <c r="Z106" s="46">
        <v>2</v>
      </c>
      <c r="AA106" s="47">
        <f t="shared" si="19"/>
        <v>11</v>
      </c>
      <c r="AB106" s="48">
        <f t="shared" si="20"/>
        <v>6.875</v>
      </c>
      <c r="AC106" s="46">
        <v>1</v>
      </c>
      <c r="AD106" s="46">
        <v>4</v>
      </c>
      <c r="AE106" s="46">
        <v>2</v>
      </c>
      <c r="AF106" s="47">
        <f t="shared" si="21"/>
        <v>7</v>
      </c>
      <c r="AG106" s="48">
        <f t="shared" si="22"/>
        <v>8.75</v>
      </c>
      <c r="AH106" s="46">
        <v>4</v>
      </c>
      <c r="AI106" s="46">
        <v>4</v>
      </c>
      <c r="AJ106" s="46">
        <v>3</v>
      </c>
      <c r="AK106" s="47">
        <f t="shared" si="23"/>
        <v>11</v>
      </c>
      <c r="AL106" s="48">
        <f t="shared" si="24"/>
        <v>18.333333333333332</v>
      </c>
      <c r="AM106" s="49">
        <f t="shared" si="26"/>
        <v>71.041666666666671</v>
      </c>
      <c r="AN106" s="49" t="str">
        <f t="shared" si="27"/>
        <v>TUMBUH</v>
      </c>
    </row>
    <row r="107" spans="1:40" ht="17.5" x14ac:dyDescent="0.35">
      <c r="A107" s="43">
        <v>100</v>
      </c>
      <c r="B107" s="44" t="s">
        <v>18</v>
      </c>
      <c r="C107" s="44" t="s">
        <v>21</v>
      </c>
      <c r="D107" s="45" t="s">
        <v>225</v>
      </c>
      <c r="E107" s="44" t="s">
        <v>226</v>
      </c>
      <c r="F107" s="37" t="s">
        <v>227</v>
      </c>
      <c r="G107" s="46">
        <v>1</v>
      </c>
      <c r="H107" s="46">
        <v>1</v>
      </c>
      <c r="I107" s="46">
        <v>1</v>
      </c>
      <c r="J107" s="46">
        <v>1</v>
      </c>
      <c r="K107" s="46">
        <v>1</v>
      </c>
      <c r="L107" s="46">
        <v>1</v>
      </c>
      <c r="M107" s="47">
        <f t="shared" si="14"/>
        <v>6</v>
      </c>
      <c r="N107" s="48">
        <f t="shared" si="15"/>
        <v>5</v>
      </c>
      <c r="O107" s="46">
        <v>1</v>
      </c>
      <c r="P107" s="47">
        <f t="shared" si="25"/>
        <v>1</v>
      </c>
      <c r="Q107" s="48">
        <f t="shared" si="16"/>
        <v>2.5</v>
      </c>
      <c r="R107" s="46">
        <v>1</v>
      </c>
      <c r="S107" s="46">
        <v>1</v>
      </c>
      <c r="T107" s="46">
        <v>1</v>
      </c>
      <c r="U107" s="47">
        <f t="shared" si="17"/>
        <v>3</v>
      </c>
      <c r="V107" s="48">
        <f t="shared" si="18"/>
        <v>6.25</v>
      </c>
      <c r="W107" s="46">
        <v>1</v>
      </c>
      <c r="X107" s="46">
        <v>1</v>
      </c>
      <c r="Y107" s="46">
        <v>1</v>
      </c>
      <c r="Z107" s="46">
        <v>1</v>
      </c>
      <c r="AA107" s="47">
        <f t="shared" si="19"/>
        <v>4</v>
      </c>
      <c r="AB107" s="48">
        <f t="shared" si="20"/>
        <v>2.5</v>
      </c>
      <c r="AC107" s="46">
        <v>1</v>
      </c>
      <c r="AD107" s="46">
        <v>1</v>
      </c>
      <c r="AE107" s="46">
        <v>1</v>
      </c>
      <c r="AF107" s="47">
        <f t="shared" si="21"/>
        <v>3</v>
      </c>
      <c r="AG107" s="48">
        <f t="shared" si="22"/>
        <v>3.75</v>
      </c>
      <c r="AH107" s="46">
        <v>1</v>
      </c>
      <c r="AI107" s="46">
        <v>1</v>
      </c>
      <c r="AJ107" s="46">
        <v>1</v>
      </c>
      <c r="AK107" s="47">
        <f t="shared" si="23"/>
        <v>3</v>
      </c>
      <c r="AL107" s="48">
        <f t="shared" si="24"/>
        <v>5</v>
      </c>
      <c r="AM107" s="49">
        <f t="shared" si="26"/>
        <v>25</v>
      </c>
      <c r="AN107" s="49" t="str">
        <f t="shared" si="27"/>
        <v>DASAR</v>
      </c>
    </row>
    <row r="108" spans="1:40" ht="17.5" x14ac:dyDescent="0.35">
      <c r="A108" s="43">
        <v>101</v>
      </c>
      <c r="B108" s="44" t="s">
        <v>18</v>
      </c>
      <c r="C108" s="44" t="s">
        <v>21</v>
      </c>
      <c r="D108" s="45" t="s">
        <v>228</v>
      </c>
      <c r="E108" s="44" t="s">
        <v>21</v>
      </c>
      <c r="F108" s="37" t="str">
        <f>'[1]Profil BUMDes 22'!F100</f>
        <v>RUKUN MAKMUR</v>
      </c>
      <c r="G108" s="46">
        <v>3</v>
      </c>
      <c r="H108" s="46">
        <v>3</v>
      </c>
      <c r="I108" s="46">
        <v>2</v>
      </c>
      <c r="J108" s="46">
        <v>1</v>
      </c>
      <c r="K108" s="46">
        <v>1</v>
      </c>
      <c r="L108" s="46">
        <v>2</v>
      </c>
      <c r="M108" s="47">
        <f>G108+H108+I108+J108+K108+L108</f>
        <v>12</v>
      </c>
      <c r="N108" s="48">
        <f>M108*20/24</f>
        <v>10</v>
      </c>
      <c r="O108" s="46">
        <v>2</v>
      </c>
      <c r="P108" s="47">
        <f>O108</f>
        <v>2</v>
      </c>
      <c r="Q108" s="48">
        <f>P108*10/4</f>
        <v>5</v>
      </c>
      <c r="R108" s="46">
        <v>1</v>
      </c>
      <c r="S108" s="46">
        <v>1</v>
      </c>
      <c r="T108" s="46">
        <v>1</v>
      </c>
      <c r="U108" s="47">
        <f>R108+S108+T108</f>
        <v>3</v>
      </c>
      <c r="V108" s="48">
        <f>U108*25/12</f>
        <v>6.25</v>
      </c>
      <c r="W108" s="46">
        <v>1</v>
      </c>
      <c r="X108" s="46">
        <v>1</v>
      </c>
      <c r="Y108" s="46">
        <v>1</v>
      </c>
      <c r="Z108" s="46">
        <v>1</v>
      </c>
      <c r="AA108" s="47">
        <f>W108+X108+Y108+Z108</f>
        <v>4</v>
      </c>
      <c r="AB108" s="48">
        <f>AA108*10/16</f>
        <v>2.5</v>
      </c>
      <c r="AC108" s="46">
        <v>1</v>
      </c>
      <c r="AD108" s="46">
        <v>2</v>
      </c>
      <c r="AE108" s="46">
        <v>1</v>
      </c>
      <c r="AF108" s="47">
        <f>AC108+AD108+AE108</f>
        <v>4</v>
      </c>
      <c r="AG108" s="48">
        <f>AF108*15/12</f>
        <v>5</v>
      </c>
      <c r="AH108" s="46">
        <v>3</v>
      </c>
      <c r="AI108" s="46">
        <v>4</v>
      </c>
      <c r="AJ108" s="46">
        <v>4</v>
      </c>
      <c r="AK108" s="47">
        <f>AH108+AI108+AJ108</f>
        <v>11</v>
      </c>
      <c r="AL108" s="48">
        <f>AK108*20/12</f>
        <v>18.333333333333332</v>
      </c>
      <c r="AM108" s="49">
        <f>N108+Q108+V108+AB108+AG108+AL108</f>
        <v>47.083333333333329</v>
      </c>
      <c r="AN108" s="49" t="str">
        <f>IF(AM108&gt;=85, "MAJU", IF(AM108&gt;=75, "BERKEMBANG", IF(AM108&gt;=50, "TUMBUH", IF(AM108&gt;=25, "DASAR"))))</f>
        <v>DASAR</v>
      </c>
    </row>
    <row r="109" spans="1:40" ht="17.5" x14ac:dyDescent="0.35">
      <c r="A109" s="43">
        <v>102</v>
      </c>
      <c r="B109" s="44" t="s">
        <v>18</v>
      </c>
      <c r="C109" s="44" t="s">
        <v>21</v>
      </c>
      <c r="D109" s="45" t="s">
        <v>229</v>
      </c>
      <c r="E109" s="44" t="s">
        <v>230</v>
      </c>
      <c r="F109" s="37" t="str">
        <f>'[1]Profil BUMDes 22'!F99</f>
        <v>LUMBUNG BERKAH</v>
      </c>
      <c r="G109" s="46">
        <v>4</v>
      </c>
      <c r="H109" s="46">
        <v>4</v>
      </c>
      <c r="I109" s="46">
        <v>4</v>
      </c>
      <c r="J109" s="46">
        <v>4</v>
      </c>
      <c r="K109" s="46">
        <v>1</v>
      </c>
      <c r="L109" s="46">
        <v>3</v>
      </c>
      <c r="M109" s="47">
        <f>G109+H109+I109+J109+K109+L109</f>
        <v>20</v>
      </c>
      <c r="N109" s="48">
        <f>M109*20/24</f>
        <v>16.666666666666668</v>
      </c>
      <c r="O109" s="46">
        <v>3</v>
      </c>
      <c r="P109" s="47">
        <f>O109</f>
        <v>3</v>
      </c>
      <c r="Q109" s="48">
        <f>P109*10/4</f>
        <v>7.5</v>
      </c>
      <c r="R109" s="46">
        <v>2</v>
      </c>
      <c r="S109" s="46">
        <v>1</v>
      </c>
      <c r="T109" s="46">
        <v>4</v>
      </c>
      <c r="U109" s="47">
        <f>R109+S109+T109</f>
        <v>7</v>
      </c>
      <c r="V109" s="48">
        <f>U109*25/12</f>
        <v>14.583333333333334</v>
      </c>
      <c r="W109" s="46">
        <v>3</v>
      </c>
      <c r="X109" s="46">
        <v>3</v>
      </c>
      <c r="Y109" s="46">
        <v>2</v>
      </c>
      <c r="Z109" s="46">
        <v>2</v>
      </c>
      <c r="AA109" s="47">
        <f>W109+X109+Y109+Z109</f>
        <v>10</v>
      </c>
      <c r="AB109" s="48">
        <f>AA109*10/16</f>
        <v>6.25</v>
      </c>
      <c r="AC109" s="46">
        <v>1</v>
      </c>
      <c r="AD109" s="46">
        <v>2</v>
      </c>
      <c r="AE109" s="46">
        <v>1</v>
      </c>
      <c r="AF109" s="47">
        <f>AC109+AD109+AE109</f>
        <v>4</v>
      </c>
      <c r="AG109" s="48">
        <f>AF109*15/12</f>
        <v>5</v>
      </c>
      <c r="AH109" s="46">
        <v>4</v>
      </c>
      <c r="AI109" s="46">
        <v>3</v>
      </c>
      <c r="AJ109" s="46">
        <v>1</v>
      </c>
      <c r="AK109" s="47">
        <f>AH109+AI109+AJ109</f>
        <v>8</v>
      </c>
      <c r="AL109" s="48">
        <f>AK109*20/12</f>
        <v>13.333333333333334</v>
      </c>
      <c r="AM109" s="49">
        <f>N109+Q109+V109+AB109+AG109+AL109</f>
        <v>63.333333333333336</v>
      </c>
      <c r="AN109" s="49" t="str">
        <f>IF(AM109&gt;=85, "MAJU", IF(AM109&gt;=75, "BERKEMBANG", IF(AM109&gt;=50, "TUMBUH", IF(AM109&gt;=25, "DASAR"))))</f>
        <v>TUMBUH</v>
      </c>
    </row>
    <row r="110" spans="1:40" ht="17.5" x14ac:dyDescent="0.35">
      <c r="A110" s="43">
        <v>103</v>
      </c>
      <c r="B110" s="44" t="s">
        <v>18</v>
      </c>
      <c r="C110" s="44" t="s">
        <v>21</v>
      </c>
      <c r="D110" s="45" t="s">
        <v>231</v>
      </c>
      <c r="E110" s="44" t="s">
        <v>232</v>
      </c>
      <c r="F110" s="37" t="str">
        <f>'[1]Profil BUMDes 22'!F103</f>
        <v>Makmur Jaya</v>
      </c>
      <c r="G110" s="46">
        <v>4</v>
      </c>
      <c r="H110" s="46">
        <v>3</v>
      </c>
      <c r="I110" s="46">
        <v>3</v>
      </c>
      <c r="J110" s="46">
        <v>3</v>
      </c>
      <c r="K110" s="46">
        <v>1</v>
      </c>
      <c r="L110" s="46">
        <v>3</v>
      </c>
      <c r="M110" s="47">
        <f t="shared" si="14"/>
        <v>17</v>
      </c>
      <c r="N110" s="48">
        <f t="shared" si="15"/>
        <v>14.166666666666666</v>
      </c>
      <c r="O110" s="46">
        <v>4</v>
      </c>
      <c r="P110" s="47">
        <f t="shared" si="25"/>
        <v>4</v>
      </c>
      <c r="Q110" s="48">
        <f t="shared" si="16"/>
        <v>10</v>
      </c>
      <c r="R110" s="46">
        <v>2</v>
      </c>
      <c r="S110" s="46">
        <v>1</v>
      </c>
      <c r="T110" s="46">
        <v>3</v>
      </c>
      <c r="U110" s="47">
        <f t="shared" si="17"/>
        <v>6</v>
      </c>
      <c r="V110" s="48">
        <f t="shared" si="18"/>
        <v>12.5</v>
      </c>
      <c r="W110" s="46">
        <v>3</v>
      </c>
      <c r="X110" s="46">
        <v>3</v>
      </c>
      <c r="Y110" s="46">
        <v>2</v>
      </c>
      <c r="Z110" s="46">
        <v>2</v>
      </c>
      <c r="AA110" s="47">
        <f t="shared" si="19"/>
        <v>10</v>
      </c>
      <c r="AB110" s="48">
        <f t="shared" si="20"/>
        <v>6.25</v>
      </c>
      <c r="AC110" s="46">
        <v>1</v>
      </c>
      <c r="AD110" s="46">
        <v>3</v>
      </c>
      <c r="AE110" s="46">
        <v>1</v>
      </c>
      <c r="AF110" s="47">
        <f t="shared" si="21"/>
        <v>5</v>
      </c>
      <c r="AG110" s="48">
        <f t="shared" si="22"/>
        <v>6.25</v>
      </c>
      <c r="AH110" s="46">
        <v>3</v>
      </c>
      <c r="AI110" s="46">
        <v>3</v>
      </c>
      <c r="AJ110" s="46">
        <v>1</v>
      </c>
      <c r="AK110" s="47">
        <f t="shared" si="23"/>
        <v>7</v>
      </c>
      <c r="AL110" s="48">
        <f t="shared" si="24"/>
        <v>11.666666666666666</v>
      </c>
      <c r="AM110" s="49">
        <f t="shared" si="26"/>
        <v>60.833333333333329</v>
      </c>
      <c r="AN110" s="49" t="str">
        <f t="shared" si="27"/>
        <v>TUMBUH</v>
      </c>
    </row>
    <row r="111" spans="1:40" ht="17.5" x14ac:dyDescent="0.35">
      <c r="A111" s="43">
        <v>104</v>
      </c>
      <c r="B111" s="44" t="s">
        <v>18</v>
      </c>
      <c r="C111" s="44" t="s">
        <v>21</v>
      </c>
      <c r="D111" s="45" t="s">
        <v>233</v>
      </c>
      <c r="E111" s="44" t="s">
        <v>234</v>
      </c>
      <c r="F111" s="37" t="str">
        <f>'[1]Profil BUMDes 22'!F104</f>
        <v>BAROKAH SEJAHTERA</v>
      </c>
      <c r="G111" s="46">
        <v>4</v>
      </c>
      <c r="H111" s="46">
        <v>4</v>
      </c>
      <c r="I111" s="46">
        <v>3</v>
      </c>
      <c r="J111" s="46">
        <v>4</v>
      </c>
      <c r="K111" s="46">
        <v>2</v>
      </c>
      <c r="L111" s="46">
        <v>3</v>
      </c>
      <c r="M111" s="47">
        <f t="shared" si="14"/>
        <v>20</v>
      </c>
      <c r="N111" s="48">
        <f t="shared" si="15"/>
        <v>16.666666666666668</v>
      </c>
      <c r="O111" s="46">
        <v>3</v>
      </c>
      <c r="P111" s="47">
        <f t="shared" si="25"/>
        <v>3</v>
      </c>
      <c r="Q111" s="48">
        <f t="shared" si="16"/>
        <v>7.5</v>
      </c>
      <c r="R111" s="46">
        <v>3</v>
      </c>
      <c r="S111" s="46">
        <v>3</v>
      </c>
      <c r="T111" s="46">
        <v>3</v>
      </c>
      <c r="U111" s="47">
        <f t="shared" si="17"/>
        <v>9</v>
      </c>
      <c r="V111" s="48">
        <f t="shared" si="18"/>
        <v>18.75</v>
      </c>
      <c r="W111" s="46">
        <v>2</v>
      </c>
      <c r="X111" s="46">
        <v>3</v>
      </c>
      <c r="Y111" s="46">
        <v>3</v>
      </c>
      <c r="Z111" s="46">
        <v>3</v>
      </c>
      <c r="AA111" s="47">
        <f t="shared" si="19"/>
        <v>11</v>
      </c>
      <c r="AB111" s="48">
        <f t="shared" si="20"/>
        <v>6.875</v>
      </c>
      <c r="AC111" s="46">
        <v>2</v>
      </c>
      <c r="AD111" s="46">
        <v>1</v>
      </c>
      <c r="AE111" s="46">
        <v>1</v>
      </c>
      <c r="AF111" s="47">
        <f t="shared" si="21"/>
        <v>4</v>
      </c>
      <c r="AG111" s="48">
        <f t="shared" si="22"/>
        <v>5</v>
      </c>
      <c r="AH111" s="46">
        <v>4</v>
      </c>
      <c r="AI111" s="46">
        <v>3</v>
      </c>
      <c r="AJ111" s="46">
        <v>2</v>
      </c>
      <c r="AK111" s="47">
        <f t="shared" si="23"/>
        <v>9</v>
      </c>
      <c r="AL111" s="48">
        <f t="shared" si="24"/>
        <v>15</v>
      </c>
      <c r="AM111" s="49">
        <f t="shared" si="26"/>
        <v>69.791666666666671</v>
      </c>
      <c r="AN111" s="49" t="str">
        <f t="shared" si="27"/>
        <v>TUMBUH</v>
      </c>
    </row>
    <row r="112" spans="1:40" ht="17.5" x14ac:dyDescent="0.35">
      <c r="A112" s="43">
        <v>105</v>
      </c>
      <c r="B112" s="44" t="s">
        <v>18</v>
      </c>
      <c r="C112" s="44" t="s">
        <v>21</v>
      </c>
      <c r="D112" s="45" t="s">
        <v>235</v>
      </c>
      <c r="E112" s="44" t="s">
        <v>236</v>
      </c>
      <c r="F112" s="37" t="str">
        <f>'[1]Profil BUMDes 22'!F105</f>
        <v>AMANAH MANDIRI SEJAHTERA</v>
      </c>
      <c r="G112" s="46">
        <v>4</v>
      </c>
      <c r="H112" s="46">
        <v>4</v>
      </c>
      <c r="I112" s="46">
        <v>4</v>
      </c>
      <c r="J112" s="46">
        <v>4</v>
      </c>
      <c r="K112" s="46">
        <v>3</v>
      </c>
      <c r="L112" s="46">
        <v>3</v>
      </c>
      <c r="M112" s="47">
        <f t="shared" si="14"/>
        <v>22</v>
      </c>
      <c r="N112" s="48">
        <f t="shared" si="15"/>
        <v>18.333333333333332</v>
      </c>
      <c r="O112" s="46">
        <v>3</v>
      </c>
      <c r="P112" s="47">
        <f t="shared" si="25"/>
        <v>3</v>
      </c>
      <c r="Q112" s="48">
        <f t="shared" si="16"/>
        <v>7.5</v>
      </c>
      <c r="R112" s="46">
        <v>4</v>
      </c>
      <c r="S112" s="46">
        <v>1</v>
      </c>
      <c r="T112" s="46">
        <v>3</v>
      </c>
      <c r="U112" s="47">
        <f t="shared" si="17"/>
        <v>8</v>
      </c>
      <c r="V112" s="48">
        <f t="shared" si="18"/>
        <v>16.666666666666668</v>
      </c>
      <c r="W112" s="46">
        <v>4</v>
      </c>
      <c r="X112" s="46">
        <v>4</v>
      </c>
      <c r="Y112" s="46">
        <v>4</v>
      </c>
      <c r="Z112" s="46">
        <v>2</v>
      </c>
      <c r="AA112" s="47">
        <f t="shared" si="19"/>
        <v>14</v>
      </c>
      <c r="AB112" s="48">
        <f t="shared" si="20"/>
        <v>8.75</v>
      </c>
      <c r="AC112" s="46">
        <v>1</v>
      </c>
      <c r="AD112" s="46">
        <v>4</v>
      </c>
      <c r="AE112" s="46">
        <v>1</v>
      </c>
      <c r="AF112" s="47">
        <f t="shared" si="21"/>
        <v>6</v>
      </c>
      <c r="AG112" s="48">
        <f t="shared" si="22"/>
        <v>7.5</v>
      </c>
      <c r="AH112" s="46">
        <v>4</v>
      </c>
      <c r="AI112" s="46">
        <v>4</v>
      </c>
      <c r="AJ112" s="46">
        <v>4</v>
      </c>
      <c r="AK112" s="47">
        <f t="shared" si="23"/>
        <v>12</v>
      </c>
      <c r="AL112" s="48">
        <f t="shared" si="24"/>
        <v>20</v>
      </c>
      <c r="AM112" s="49">
        <f t="shared" si="26"/>
        <v>78.75</v>
      </c>
      <c r="AN112" s="49" t="str">
        <f t="shared" si="27"/>
        <v>BERKEMBANG</v>
      </c>
    </row>
    <row r="113" spans="1:40" ht="17.5" x14ac:dyDescent="0.35">
      <c r="A113" s="43">
        <v>106</v>
      </c>
      <c r="B113" s="44" t="s">
        <v>18</v>
      </c>
      <c r="C113" s="44" t="s">
        <v>21</v>
      </c>
      <c r="D113" s="45" t="s">
        <v>237</v>
      </c>
      <c r="E113" s="44" t="s">
        <v>238</v>
      </c>
      <c r="F113" s="37" t="str">
        <f>'[1]Profil BUMDes 22'!F106</f>
        <v>MAJU MAPAN BANARAN</v>
      </c>
      <c r="G113" s="46">
        <v>4</v>
      </c>
      <c r="H113" s="46">
        <v>4</v>
      </c>
      <c r="I113" s="46">
        <v>3</v>
      </c>
      <c r="J113" s="46">
        <v>4</v>
      </c>
      <c r="K113" s="46">
        <v>1</v>
      </c>
      <c r="L113" s="46">
        <v>3</v>
      </c>
      <c r="M113" s="47">
        <f t="shared" si="14"/>
        <v>19</v>
      </c>
      <c r="N113" s="48">
        <f t="shared" si="15"/>
        <v>15.833333333333334</v>
      </c>
      <c r="O113" s="46">
        <v>3</v>
      </c>
      <c r="P113" s="47">
        <f t="shared" si="25"/>
        <v>3</v>
      </c>
      <c r="Q113" s="48">
        <f t="shared" si="16"/>
        <v>7.5</v>
      </c>
      <c r="R113" s="46">
        <v>4</v>
      </c>
      <c r="S113" s="46">
        <v>1</v>
      </c>
      <c r="T113" s="46">
        <v>4</v>
      </c>
      <c r="U113" s="47">
        <f t="shared" si="17"/>
        <v>9</v>
      </c>
      <c r="V113" s="48">
        <f t="shared" si="18"/>
        <v>18.75</v>
      </c>
      <c r="W113" s="46">
        <v>4</v>
      </c>
      <c r="X113" s="46">
        <v>4</v>
      </c>
      <c r="Y113" s="46">
        <v>4</v>
      </c>
      <c r="Z113" s="46">
        <v>2</v>
      </c>
      <c r="AA113" s="47">
        <f t="shared" si="19"/>
        <v>14</v>
      </c>
      <c r="AB113" s="48">
        <f t="shared" si="20"/>
        <v>8.75</v>
      </c>
      <c r="AC113" s="46">
        <v>1</v>
      </c>
      <c r="AD113" s="46">
        <v>3</v>
      </c>
      <c r="AE113" s="46">
        <v>1</v>
      </c>
      <c r="AF113" s="47">
        <f t="shared" si="21"/>
        <v>5</v>
      </c>
      <c r="AG113" s="48">
        <f t="shared" si="22"/>
        <v>6.25</v>
      </c>
      <c r="AH113" s="46">
        <v>3</v>
      </c>
      <c r="AI113" s="46">
        <v>4</v>
      </c>
      <c r="AJ113" s="46">
        <v>3</v>
      </c>
      <c r="AK113" s="47">
        <f t="shared" si="23"/>
        <v>10</v>
      </c>
      <c r="AL113" s="48">
        <f t="shared" si="24"/>
        <v>16.666666666666668</v>
      </c>
      <c r="AM113" s="49">
        <f t="shared" si="26"/>
        <v>73.75</v>
      </c>
      <c r="AN113" s="49" t="str">
        <f t="shared" si="27"/>
        <v>TUMBUH</v>
      </c>
    </row>
    <row r="114" spans="1:40" ht="17.5" x14ac:dyDescent="0.35">
      <c r="A114" s="43">
        <v>107</v>
      </c>
      <c r="B114" s="44" t="s">
        <v>18</v>
      </c>
      <c r="C114" s="44" t="s">
        <v>21</v>
      </c>
      <c r="D114" s="45" t="s">
        <v>239</v>
      </c>
      <c r="E114" s="44" t="s">
        <v>240</v>
      </c>
      <c r="F114" s="37" t="str">
        <f>'[1]Profil BUMDes 22'!F107</f>
        <v>CEMANI SEJAHTERA</v>
      </c>
      <c r="G114" s="46">
        <v>3</v>
      </c>
      <c r="H114" s="46">
        <v>4</v>
      </c>
      <c r="I114" s="46">
        <v>4</v>
      </c>
      <c r="J114" s="46">
        <v>4</v>
      </c>
      <c r="K114" s="46">
        <v>3</v>
      </c>
      <c r="L114" s="46">
        <v>3</v>
      </c>
      <c r="M114" s="47">
        <f t="shared" si="14"/>
        <v>21</v>
      </c>
      <c r="N114" s="48">
        <f t="shared" si="15"/>
        <v>17.5</v>
      </c>
      <c r="O114" s="46">
        <v>2</v>
      </c>
      <c r="P114" s="47">
        <f t="shared" si="25"/>
        <v>2</v>
      </c>
      <c r="Q114" s="48">
        <f t="shared" si="16"/>
        <v>5</v>
      </c>
      <c r="R114" s="46">
        <v>3</v>
      </c>
      <c r="S114" s="46">
        <v>2</v>
      </c>
      <c r="T114" s="46">
        <v>4</v>
      </c>
      <c r="U114" s="47">
        <f t="shared" si="17"/>
        <v>9</v>
      </c>
      <c r="V114" s="48">
        <f t="shared" si="18"/>
        <v>18.75</v>
      </c>
      <c r="W114" s="46">
        <v>3</v>
      </c>
      <c r="X114" s="46">
        <v>3</v>
      </c>
      <c r="Y114" s="46">
        <v>3</v>
      </c>
      <c r="Z114" s="46">
        <v>2</v>
      </c>
      <c r="AA114" s="47">
        <f t="shared" si="19"/>
        <v>11</v>
      </c>
      <c r="AB114" s="48">
        <f t="shared" si="20"/>
        <v>6.875</v>
      </c>
      <c r="AC114" s="46">
        <v>1</v>
      </c>
      <c r="AD114" s="46">
        <v>3</v>
      </c>
      <c r="AE114" s="46">
        <v>4</v>
      </c>
      <c r="AF114" s="47">
        <f t="shared" si="21"/>
        <v>8</v>
      </c>
      <c r="AG114" s="48">
        <f t="shared" si="22"/>
        <v>10</v>
      </c>
      <c r="AH114" s="46">
        <v>4</v>
      </c>
      <c r="AI114" s="46">
        <v>4</v>
      </c>
      <c r="AJ114" s="46">
        <v>3</v>
      </c>
      <c r="AK114" s="47">
        <f t="shared" si="23"/>
        <v>11</v>
      </c>
      <c r="AL114" s="48">
        <f t="shared" si="24"/>
        <v>18.333333333333332</v>
      </c>
      <c r="AM114" s="49">
        <f t="shared" si="26"/>
        <v>76.458333333333329</v>
      </c>
      <c r="AN114" s="49" t="str">
        <f t="shared" si="27"/>
        <v>BERKEMBANG</v>
      </c>
    </row>
    <row r="115" spans="1:40" ht="17.5" x14ac:dyDescent="0.35">
      <c r="A115" s="43">
        <v>108</v>
      </c>
      <c r="B115" s="44" t="s">
        <v>18</v>
      </c>
      <c r="C115" s="44" t="s">
        <v>241</v>
      </c>
      <c r="D115" s="45" t="s">
        <v>242</v>
      </c>
      <c r="E115" s="44" t="s">
        <v>243</v>
      </c>
      <c r="F115" s="37" t="str">
        <f>'[1]Profil BUMDes 22'!F108</f>
        <v>KARYA MANDIRI</v>
      </c>
      <c r="G115" s="46">
        <v>4</v>
      </c>
      <c r="H115" s="46">
        <v>3</v>
      </c>
      <c r="I115" s="46">
        <v>3</v>
      </c>
      <c r="J115" s="46">
        <v>3</v>
      </c>
      <c r="K115" s="46">
        <v>2</v>
      </c>
      <c r="L115" s="46">
        <v>3</v>
      </c>
      <c r="M115" s="47">
        <f t="shared" si="14"/>
        <v>18</v>
      </c>
      <c r="N115" s="48">
        <f t="shared" si="15"/>
        <v>15</v>
      </c>
      <c r="O115" s="46">
        <v>3</v>
      </c>
      <c r="P115" s="47">
        <f t="shared" si="25"/>
        <v>3</v>
      </c>
      <c r="Q115" s="48">
        <f t="shared" si="16"/>
        <v>7.5</v>
      </c>
      <c r="R115" s="46">
        <v>3</v>
      </c>
      <c r="S115" s="46">
        <v>3</v>
      </c>
      <c r="T115" s="46">
        <v>4</v>
      </c>
      <c r="U115" s="47">
        <f t="shared" si="17"/>
        <v>10</v>
      </c>
      <c r="V115" s="48">
        <f t="shared" si="18"/>
        <v>20.833333333333332</v>
      </c>
      <c r="W115" s="46">
        <v>3</v>
      </c>
      <c r="X115" s="46">
        <v>2</v>
      </c>
      <c r="Y115" s="46">
        <v>2</v>
      </c>
      <c r="Z115" s="46">
        <v>2</v>
      </c>
      <c r="AA115" s="47">
        <f t="shared" si="19"/>
        <v>9</v>
      </c>
      <c r="AB115" s="48">
        <f t="shared" si="20"/>
        <v>5.625</v>
      </c>
      <c r="AC115" s="46">
        <v>1</v>
      </c>
      <c r="AD115" s="46">
        <v>2</v>
      </c>
      <c r="AE115" s="46">
        <v>1</v>
      </c>
      <c r="AF115" s="47">
        <f t="shared" si="21"/>
        <v>4</v>
      </c>
      <c r="AG115" s="48">
        <f t="shared" si="22"/>
        <v>5</v>
      </c>
      <c r="AH115" s="46">
        <v>4</v>
      </c>
      <c r="AI115" s="46">
        <v>3</v>
      </c>
      <c r="AJ115" s="46">
        <v>2</v>
      </c>
      <c r="AK115" s="47">
        <f t="shared" si="23"/>
        <v>9</v>
      </c>
      <c r="AL115" s="48">
        <f t="shared" si="24"/>
        <v>15</v>
      </c>
      <c r="AM115" s="49">
        <f t="shared" si="26"/>
        <v>68.958333333333329</v>
      </c>
      <c r="AN115" s="49" t="str">
        <f t="shared" si="27"/>
        <v>TUMBUH</v>
      </c>
    </row>
    <row r="116" spans="1:40" ht="17.5" x14ac:dyDescent="0.35">
      <c r="A116" s="43">
        <v>109</v>
      </c>
      <c r="B116" s="44" t="s">
        <v>18</v>
      </c>
      <c r="C116" s="44" t="s">
        <v>241</v>
      </c>
      <c r="D116" s="45" t="s">
        <v>244</v>
      </c>
      <c r="E116" s="44" t="s">
        <v>245</v>
      </c>
      <c r="F116" s="37" t="str">
        <f>'[1]Profil BUMDes 22'!F109</f>
        <v>MEKAR WIJAYA</v>
      </c>
      <c r="G116" s="46">
        <v>3</v>
      </c>
      <c r="H116" s="46">
        <v>3</v>
      </c>
      <c r="I116" s="46">
        <v>4</v>
      </c>
      <c r="J116" s="46">
        <v>4</v>
      </c>
      <c r="K116" s="46">
        <v>4</v>
      </c>
      <c r="L116" s="46">
        <v>3</v>
      </c>
      <c r="M116" s="47">
        <f t="shared" si="14"/>
        <v>21</v>
      </c>
      <c r="N116" s="48">
        <f t="shared" si="15"/>
        <v>17.5</v>
      </c>
      <c r="O116" s="46">
        <v>3</v>
      </c>
      <c r="P116" s="47">
        <f t="shared" si="25"/>
        <v>3</v>
      </c>
      <c r="Q116" s="48">
        <f t="shared" si="16"/>
        <v>7.5</v>
      </c>
      <c r="R116" s="46">
        <v>2</v>
      </c>
      <c r="S116" s="46">
        <v>1</v>
      </c>
      <c r="T116" s="46">
        <v>3</v>
      </c>
      <c r="U116" s="47">
        <f t="shared" si="17"/>
        <v>6</v>
      </c>
      <c r="V116" s="48">
        <f t="shared" si="18"/>
        <v>12.5</v>
      </c>
      <c r="W116" s="46">
        <v>4</v>
      </c>
      <c r="X116" s="46">
        <v>3</v>
      </c>
      <c r="Y116" s="46">
        <v>3</v>
      </c>
      <c r="Z116" s="46">
        <v>2</v>
      </c>
      <c r="AA116" s="47">
        <f t="shared" si="19"/>
        <v>12</v>
      </c>
      <c r="AB116" s="48">
        <f t="shared" si="20"/>
        <v>7.5</v>
      </c>
      <c r="AC116" s="46">
        <v>2</v>
      </c>
      <c r="AD116" s="46">
        <v>1</v>
      </c>
      <c r="AE116" s="46">
        <v>1</v>
      </c>
      <c r="AF116" s="47">
        <f t="shared" si="21"/>
        <v>4</v>
      </c>
      <c r="AG116" s="48">
        <f t="shared" si="22"/>
        <v>5</v>
      </c>
      <c r="AH116" s="46">
        <v>4</v>
      </c>
      <c r="AI116" s="46">
        <v>4</v>
      </c>
      <c r="AJ116" s="46">
        <v>1</v>
      </c>
      <c r="AK116" s="47">
        <f t="shared" si="23"/>
        <v>9</v>
      </c>
      <c r="AL116" s="48">
        <f t="shared" si="24"/>
        <v>15</v>
      </c>
      <c r="AM116" s="49">
        <f t="shared" si="26"/>
        <v>65</v>
      </c>
      <c r="AN116" s="49" t="str">
        <f t="shared" si="27"/>
        <v>TUMBUH</v>
      </c>
    </row>
    <row r="117" spans="1:40" ht="17.5" x14ac:dyDescent="0.35">
      <c r="A117" s="43">
        <v>110</v>
      </c>
      <c r="B117" s="44" t="s">
        <v>18</v>
      </c>
      <c r="C117" s="44" t="s">
        <v>241</v>
      </c>
      <c r="D117" s="45" t="s">
        <v>246</v>
      </c>
      <c r="E117" s="44" t="s">
        <v>247</v>
      </c>
      <c r="F117" s="37" t="s">
        <v>248</v>
      </c>
      <c r="G117" s="46">
        <v>1</v>
      </c>
      <c r="H117" s="46">
        <v>1</v>
      </c>
      <c r="I117" s="46">
        <v>1</v>
      </c>
      <c r="J117" s="46">
        <v>1</v>
      </c>
      <c r="K117" s="46">
        <v>1</v>
      </c>
      <c r="L117" s="46">
        <v>1</v>
      </c>
      <c r="M117" s="47">
        <f t="shared" si="14"/>
        <v>6</v>
      </c>
      <c r="N117" s="48">
        <f t="shared" si="15"/>
        <v>5</v>
      </c>
      <c r="O117" s="46">
        <v>1</v>
      </c>
      <c r="P117" s="47">
        <f t="shared" si="25"/>
        <v>1</v>
      </c>
      <c r="Q117" s="48">
        <f t="shared" si="16"/>
        <v>2.5</v>
      </c>
      <c r="R117" s="46">
        <v>1</v>
      </c>
      <c r="S117" s="46">
        <v>1</v>
      </c>
      <c r="T117" s="46">
        <v>1</v>
      </c>
      <c r="U117" s="47">
        <f t="shared" si="17"/>
        <v>3</v>
      </c>
      <c r="V117" s="48">
        <f t="shared" si="18"/>
        <v>6.25</v>
      </c>
      <c r="W117" s="46">
        <v>1</v>
      </c>
      <c r="X117" s="46">
        <v>1</v>
      </c>
      <c r="Y117" s="46">
        <v>1</v>
      </c>
      <c r="Z117" s="46">
        <v>1</v>
      </c>
      <c r="AA117" s="47">
        <f t="shared" si="19"/>
        <v>4</v>
      </c>
      <c r="AB117" s="48">
        <f t="shared" si="20"/>
        <v>2.5</v>
      </c>
      <c r="AC117" s="46">
        <v>1</v>
      </c>
      <c r="AD117" s="46">
        <v>1</v>
      </c>
      <c r="AE117" s="46">
        <v>1</v>
      </c>
      <c r="AF117" s="47">
        <f t="shared" si="21"/>
        <v>3</v>
      </c>
      <c r="AG117" s="48">
        <f t="shared" si="22"/>
        <v>3.75</v>
      </c>
      <c r="AH117" s="46">
        <v>1</v>
      </c>
      <c r="AI117" s="46">
        <v>1</v>
      </c>
      <c r="AJ117" s="46">
        <v>1</v>
      </c>
      <c r="AK117" s="47">
        <f t="shared" si="23"/>
        <v>3</v>
      </c>
      <c r="AL117" s="48">
        <f t="shared" si="24"/>
        <v>5</v>
      </c>
      <c r="AM117" s="49">
        <f t="shared" si="26"/>
        <v>25</v>
      </c>
      <c r="AN117" s="49" t="str">
        <f t="shared" si="27"/>
        <v>DASAR</v>
      </c>
    </row>
    <row r="118" spans="1:40" ht="17.5" x14ac:dyDescent="0.35">
      <c r="A118" s="43">
        <v>111</v>
      </c>
      <c r="B118" s="44" t="s">
        <v>18</v>
      </c>
      <c r="C118" s="44" t="s">
        <v>241</v>
      </c>
      <c r="D118" s="45" t="s">
        <v>249</v>
      </c>
      <c r="E118" s="44" t="s">
        <v>250</v>
      </c>
      <c r="F118" s="37" t="str">
        <f>'[1]Profil BUMDes 22'!F110</f>
        <v>AMANAH</v>
      </c>
      <c r="G118" s="46">
        <v>3</v>
      </c>
      <c r="H118" s="46">
        <v>2</v>
      </c>
      <c r="I118" s="46">
        <v>2</v>
      </c>
      <c r="J118" s="46">
        <v>2</v>
      </c>
      <c r="K118" s="46">
        <v>2</v>
      </c>
      <c r="L118" s="46">
        <v>2</v>
      </c>
      <c r="M118" s="47">
        <f t="shared" si="14"/>
        <v>13</v>
      </c>
      <c r="N118" s="48">
        <f t="shared" si="15"/>
        <v>10.833333333333334</v>
      </c>
      <c r="O118" s="46">
        <v>2</v>
      </c>
      <c r="P118" s="47">
        <f t="shared" si="25"/>
        <v>2</v>
      </c>
      <c r="Q118" s="48">
        <f t="shared" si="16"/>
        <v>5</v>
      </c>
      <c r="R118" s="46">
        <v>2</v>
      </c>
      <c r="S118" s="46">
        <v>1</v>
      </c>
      <c r="T118" s="46">
        <v>3</v>
      </c>
      <c r="U118" s="47">
        <f t="shared" si="17"/>
        <v>6</v>
      </c>
      <c r="V118" s="48">
        <f t="shared" si="18"/>
        <v>12.5</v>
      </c>
      <c r="W118" s="46">
        <v>2</v>
      </c>
      <c r="X118" s="46">
        <v>2</v>
      </c>
      <c r="Y118" s="46">
        <v>1</v>
      </c>
      <c r="Z118" s="46">
        <v>2</v>
      </c>
      <c r="AA118" s="47">
        <f t="shared" si="19"/>
        <v>7</v>
      </c>
      <c r="AB118" s="48">
        <f t="shared" si="20"/>
        <v>4.375</v>
      </c>
      <c r="AC118" s="46">
        <v>1</v>
      </c>
      <c r="AD118" s="46">
        <v>4</v>
      </c>
      <c r="AE118" s="46">
        <v>3</v>
      </c>
      <c r="AF118" s="47">
        <f t="shared" si="21"/>
        <v>8</v>
      </c>
      <c r="AG118" s="48">
        <f t="shared" si="22"/>
        <v>10</v>
      </c>
      <c r="AH118" s="46">
        <v>3</v>
      </c>
      <c r="AI118" s="46">
        <v>2</v>
      </c>
      <c r="AJ118" s="46">
        <v>1</v>
      </c>
      <c r="AK118" s="47">
        <f t="shared" si="23"/>
        <v>6</v>
      </c>
      <c r="AL118" s="48">
        <f t="shared" si="24"/>
        <v>10</v>
      </c>
      <c r="AM118" s="49">
        <f t="shared" si="26"/>
        <v>52.708333333333336</v>
      </c>
      <c r="AN118" s="49" t="str">
        <f t="shared" si="27"/>
        <v>TUMBUH</v>
      </c>
    </row>
    <row r="119" spans="1:40" ht="17.5" x14ac:dyDescent="0.35">
      <c r="A119" s="43">
        <v>112</v>
      </c>
      <c r="B119" s="44" t="s">
        <v>18</v>
      </c>
      <c r="C119" s="44" t="s">
        <v>241</v>
      </c>
      <c r="D119" s="45" t="s">
        <v>251</v>
      </c>
      <c r="E119" s="44" t="s">
        <v>252</v>
      </c>
      <c r="F119" s="37" t="str">
        <f>'[1]Profil BUMDes 22'!F111</f>
        <v>BENTAKAN MAKMUR</v>
      </c>
      <c r="G119" s="46">
        <v>4</v>
      </c>
      <c r="H119" s="46">
        <v>3</v>
      </c>
      <c r="I119" s="46">
        <v>3</v>
      </c>
      <c r="J119" s="46">
        <v>3</v>
      </c>
      <c r="K119" s="46">
        <v>1</v>
      </c>
      <c r="L119" s="46">
        <v>1</v>
      </c>
      <c r="M119" s="47">
        <f t="shared" si="14"/>
        <v>15</v>
      </c>
      <c r="N119" s="48">
        <f t="shared" si="15"/>
        <v>12.5</v>
      </c>
      <c r="O119" s="46">
        <v>2</v>
      </c>
      <c r="P119" s="47">
        <f t="shared" si="25"/>
        <v>2</v>
      </c>
      <c r="Q119" s="48">
        <f t="shared" si="16"/>
        <v>5</v>
      </c>
      <c r="R119" s="46">
        <v>3</v>
      </c>
      <c r="S119" s="46">
        <v>1</v>
      </c>
      <c r="T119" s="46">
        <v>3</v>
      </c>
      <c r="U119" s="47">
        <f t="shared" si="17"/>
        <v>7</v>
      </c>
      <c r="V119" s="48">
        <f t="shared" si="18"/>
        <v>14.583333333333334</v>
      </c>
      <c r="W119" s="46">
        <v>2</v>
      </c>
      <c r="X119" s="46">
        <v>2</v>
      </c>
      <c r="Y119" s="46">
        <v>2</v>
      </c>
      <c r="Z119" s="46">
        <v>1</v>
      </c>
      <c r="AA119" s="47">
        <f t="shared" si="19"/>
        <v>7</v>
      </c>
      <c r="AB119" s="48">
        <f t="shared" si="20"/>
        <v>4.375</v>
      </c>
      <c r="AC119" s="46">
        <v>1</v>
      </c>
      <c r="AD119" s="46">
        <v>1</v>
      </c>
      <c r="AE119" s="46">
        <v>1</v>
      </c>
      <c r="AF119" s="47">
        <f t="shared" si="21"/>
        <v>3</v>
      </c>
      <c r="AG119" s="48">
        <f t="shared" si="22"/>
        <v>3.75</v>
      </c>
      <c r="AH119" s="46">
        <v>3</v>
      </c>
      <c r="AI119" s="46">
        <v>2</v>
      </c>
      <c r="AJ119" s="46">
        <v>1</v>
      </c>
      <c r="AK119" s="47">
        <f t="shared" si="23"/>
        <v>6</v>
      </c>
      <c r="AL119" s="48">
        <f t="shared" si="24"/>
        <v>10</v>
      </c>
      <c r="AM119" s="49">
        <f t="shared" si="26"/>
        <v>50.208333333333336</v>
      </c>
      <c r="AN119" s="49" t="str">
        <f t="shared" si="27"/>
        <v>TUMBUH</v>
      </c>
    </row>
    <row r="120" spans="1:40" ht="17.5" x14ac:dyDescent="0.35">
      <c r="A120" s="43">
        <v>113</v>
      </c>
      <c r="B120" s="44" t="s">
        <v>18</v>
      </c>
      <c r="C120" s="44" t="s">
        <v>241</v>
      </c>
      <c r="D120" s="45" t="s">
        <v>253</v>
      </c>
      <c r="E120" s="44" t="s">
        <v>254</v>
      </c>
      <c r="F120" s="37" t="str">
        <f>'[1]Profil BUMDes 22'!F112</f>
        <v>KUDU MAJU</v>
      </c>
      <c r="G120" s="46">
        <v>4</v>
      </c>
      <c r="H120" s="46">
        <v>2</v>
      </c>
      <c r="I120" s="46">
        <v>4</v>
      </c>
      <c r="J120" s="46">
        <v>2</v>
      </c>
      <c r="K120" s="46">
        <v>1</v>
      </c>
      <c r="L120" s="46">
        <v>4</v>
      </c>
      <c r="M120" s="47">
        <f t="shared" si="14"/>
        <v>17</v>
      </c>
      <c r="N120" s="48">
        <f t="shared" si="15"/>
        <v>14.166666666666666</v>
      </c>
      <c r="O120" s="46">
        <v>3</v>
      </c>
      <c r="P120" s="47">
        <f t="shared" si="25"/>
        <v>3</v>
      </c>
      <c r="Q120" s="48">
        <f t="shared" si="16"/>
        <v>7.5</v>
      </c>
      <c r="R120" s="46">
        <v>2</v>
      </c>
      <c r="S120" s="46">
        <v>1</v>
      </c>
      <c r="T120" s="46">
        <v>4</v>
      </c>
      <c r="U120" s="47">
        <f t="shared" si="17"/>
        <v>7</v>
      </c>
      <c r="V120" s="48">
        <f t="shared" si="18"/>
        <v>14.583333333333334</v>
      </c>
      <c r="W120" s="46">
        <v>2</v>
      </c>
      <c r="X120" s="46">
        <v>4</v>
      </c>
      <c r="Y120" s="46">
        <v>4</v>
      </c>
      <c r="Z120" s="46">
        <v>4</v>
      </c>
      <c r="AA120" s="47">
        <f t="shared" si="19"/>
        <v>14</v>
      </c>
      <c r="AB120" s="48">
        <f t="shared" si="20"/>
        <v>8.75</v>
      </c>
      <c r="AC120" s="46">
        <v>1</v>
      </c>
      <c r="AD120" s="46">
        <v>4</v>
      </c>
      <c r="AE120" s="46">
        <v>1</v>
      </c>
      <c r="AF120" s="47">
        <f t="shared" si="21"/>
        <v>6</v>
      </c>
      <c r="AG120" s="48">
        <f t="shared" si="22"/>
        <v>7.5</v>
      </c>
      <c r="AH120" s="46">
        <v>4</v>
      </c>
      <c r="AI120" s="46">
        <v>4</v>
      </c>
      <c r="AJ120" s="46">
        <v>3</v>
      </c>
      <c r="AK120" s="47">
        <f t="shared" si="23"/>
        <v>11</v>
      </c>
      <c r="AL120" s="48">
        <f t="shared" si="24"/>
        <v>18.333333333333332</v>
      </c>
      <c r="AM120" s="49">
        <f t="shared" si="26"/>
        <v>70.833333333333329</v>
      </c>
      <c r="AN120" s="49" t="str">
        <f t="shared" si="27"/>
        <v>TUMBUH</v>
      </c>
    </row>
    <row r="121" spans="1:40" ht="17.5" x14ac:dyDescent="0.35">
      <c r="A121" s="43">
        <v>114</v>
      </c>
      <c r="B121" s="44" t="s">
        <v>18</v>
      </c>
      <c r="C121" s="44" t="s">
        <v>241</v>
      </c>
      <c r="D121" s="45" t="s">
        <v>255</v>
      </c>
      <c r="E121" s="44" t="s">
        <v>256</v>
      </c>
      <c r="F121" s="37" t="str">
        <f>'[1]Profil BUMDes 22'!F113</f>
        <v>KADILANGU SURYA MAKMUR</v>
      </c>
      <c r="G121" s="46">
        <v>3</v>
      </c>
      <c r="H121" s="46">
        <v>4</v>
      </c>
      <c r="I121" s="46">
        <v>3</v>
      </c>
      <c r="J121" s="46">
        <v>4</v>
      </c>
      <c r="K121" s="46">
        <v>3</v>
      </c>
      <c r="L121" s="46">
        <v>3</v>
      </c>
      <c r="M121" s="47">
        <f t="shared" si="14"/>
        <v>20</v>
      </c>
      <c r="N121" s="48">
        <f t="shared" si="15"/>
        <v>16.666666666666668</v>
      </c>
      <c r="O121" s="46">
        <v>3</v>
      </c>
      <c r="P121" s="47">
        <f t="shared" si="25"/>
        <v>3</v>
      </c>
      <c r="Q121" s="48">
        <f t="shared" si="16"/>
        <v>7.5</v>
      </c>
      <c r="R121" s="46">
        <v>2</v>
      </c>
      <c r="S121" s="46">
        <v>2</v>
      </c>
      <c r="T121" s="46">
        <v>3</v>
      </c>
      <c r="U121" s="47">
        <f t="shared" si="17"/>
        <v>7</v>
      </c>
      <c r="V121" s="48">
        <f t="shared" si="18"/>
        <v>14.583333333333334</v>
      </c>
      <c r="W121" s="46">
        <v>2</v>
      </c>
      <c r="X121" s="46">
        <v>2</v>
      </c>
      <c r="Y121" s="46">
        <v>2</v>
      </c>
      <c r="Z121" s="46">
        <v>2</v>
      </c>
      <c r="AA121" s="47">
        <f t="shared" si="19"/>
        <v>8</v>
      </c>
      <c r="AB121" s="48">
        <f t="shared" si="20"/>
        <v>5</v>
      </c>
      <c r="AC121" s="46">
        <v>2</v>
      </c>
      <c r="AD121" s="46">
        <v>1</v>
      </c>
      <c r="AE121" s="46">
        <v>1</v>
      </c>
      <c r="AF121" s="47">
        <f t="shared" si="21"/>
        <v>4</v>
      </c>
      <c r="AG121" s="48">
        <f t="shared" si="22"/>
        <v>5</v>
      </c>
      <c r="AH121" s="46">
        <v>3</v>
      </c>
      <c r="AI121" s="46">
        <v>3</v>
      </c>
      <c r="AJ121" s="46">
        <v>3</v>
      </c>
      <c r="AK121" s="47">
        <f t="shared" si="23"/>
        <v>9</v>
      </c>
      <c r="AL121" s="48">
        <f t="shared" si="24"/>
        <v>15</v>
      </c>
      <c r="AM121" s="49">
        <f t="shared" si="26"/>
        <v>63.75</v>
      </c>
      <c r="AN121" s="49" t="str">
        <f t="shared" si="27"/>
        <v>TUMBUH</v>
      </c>
    </row>
    <row r="122" spans="1:40" ht="17.5" x14ac:dyDescent="0.35">
      <c r="A122" s="43">
        <v>115</v>
      </c>
      <c r="B122" s="44" t="s">
        <v>18</v>
      </c>
      <c r="C122" s="44" t="s">
        <v>241</v>
      </c>
      <c r="D122" s="45" t="s">
        <v>257</v>
      </c>
      <c r="E122" s="44" t="s">
        <v>258</v>
      </c>
      <c r="F122" s="37" t="str">
        <f>'[1]Profil BUMDes 22'!F114</f>
        <v>ABDI MANUNGGAL</v>
      </c>
      <c r="G122" s="46">
        <v>3</v>
      </c>
      <c r="H122" s="46">
        <v>2</v>
      </c>
      <c r="I122" s="46">
        <v>2</v>
      </c>
      <c r="J122" s="46">
        <v>1</v>
      </c>
      <c r="K122" s="46">
        <v>1</v>
      </c>
      <c r="L122" s="46">
        <v>2</v>
      </c>
      <c r="M122" s="47">
        <f t="shared" si="14"/>
        <v>11</v>
      </c>
      <c r="N122" s="48">
        <f t="shared" si="15"/>
        <v>9.1666666666666661</v>
      </c>
      <c r="O122" s="46">
        <v>3</v>
      </c>
      <c r="P122" s="47">
        <f t="shared" si="25"/>
        <v>3</v>
      </c>
      <c r="Q122" s="48">
        <f t="shared" si="16"/>
        <v>7.5</v>
      </c>
      <c r="R122" s="46">
        <v>2</v>
      </c>
      <c r="S122" s="46">
        <v>1</v>
      </c>
      <c r="T122" s="46">
        <v>2</v>
      </c>
      <c r="U122" s="47">
        <f t="shared" si="17"/>
        <v>5</v>
      </c>
      <c r="V122" s="48">
        <f t="shared" si="18"/>
        <v>10.416666666666666</v>
      </c>
      <c r="W122" s="46">
        <v>1</v>
      </c>
      <c r="X122" s="46">
        <v>1</v>
      </c>
      <c r="Y122" s="46">
        <v>1</v>
      </c>
      <c r="Z122" s="46">
        <v>1</v>
      </c>
      <c r="AA122" s="47">
        <f t="shared" si="19"/>
        <v>4</v>
      </c>
      <c r="AB122" s="48">
        <f t="shared" si="20"/>
        <v>2.5</v>
      </c>
      <c r="AC122" s="46">
        <v>1</v>
      </c>
      <c r="AD122" s="46">
        <v>3</v>
      </c>
      <c r="AE122" s="46">
        <v>1</v>
      </c>
      <c r="AF122" s="47">
        <f t="shared" si="21"/>
        <v>5</v>
      </c>
      <c r="AG122" s="48">
        <f t="shared" si="22"/>
        <v>6.25</v>
      </c>
      <c r="AH122" s="46">
        <v>4</v>
      </c>
      <c r="AI122" s="46">
        <v>3</v>
      </c>
      <c r="AJ122" s="46">
        <v>1</v>
      </c>
      <c r="AK122" s="47">
        <f t="shared" si="23"/>
        <v>8</v>
      </c>
      <c r="AL122" s="48">
        <f t="shared" si="24"/>
        <v>13.333333333333334</v>
      </c>
      <c r="AM122" s="49">
        <f t="shared" si="26"/>
        <v>49.166666666666664</v>
      </c>
      <c r="AN122" s="49" t="str">
        <f t="shared" si="27"/>
        <v>DASAR</v>
      </c>
    </row>
    <row r="123" spans="1:40" ht="17.5" x14ac:dyDescent="0.35">
      <c r="A123" s="43">
        <v>116</v>
      </c>
      <c r="B123" s="44" t="s">
        <v>18</v>
      </c>
      <c r="C123" s="44" t="s">
        <v>241</v>
      </c>
      <c r="D123" s="45" t="s">
        <v>259</v>
      </c>
      <c r="E123" s="44" t="s">
        <v>260</v>
      </c>
      <c r="F123" s="37" t="str">
        <f>'[1]Profil BUMDes 22'!F115</f>
        <v>MENUR WIJAYA KARYA</v>
      </c>
      <c r="G123" s="46">
        <v>3</v>
      </c>
      <c r="H123" s="46">
        <v>2</v>
      </c>
      <c r="I123" s="46">
        <v>3</v>
      </c>
      <c r="J123" s="46">
        <v>1</v>
      </c>
      <c r="K123" s="46">
        <v>1</v>
      </c>
      <c r="L123" s="46">
        <v>1</v>
      </c>
      <c r="M123" s="47">
        <f t="shared" si="14"/>
        <v>11</v>
      </c>
      <c r="N123" s="48">
        <f t="shared" si="15"/>
        <v>9.1666666666666661</v>
      </c>
      <c r="O123" s="46">
        <v>3</v>
      </c>
      <c r="P123" s="47">
        <f t="shared" si="25"/>
        <v>3</v>
      </c>
      <c r="Q123" s="48">
        <f t="shared" si="16"/>
        <v>7.5</v>
      </c>
      <c r="R123" s="46">
        <v>1</v>
      </c>
      <c r="S123" s="46">
        <v>1</v>
      </c>
      <c r="T123" s="46">
        <v>2</v>
      </c>
      <c r="U123" s="47">
        <f t="shared" si="17"/>
        <v>4</v>
      </c>
      <c r="V123" s="48">
        <f t="shared" si="18"/>
        <v>8.3333333333333339</v>
      </c>
      <c r="W123" s="46">
        <v>1</v>
      </c>
      <c r="X123" s="46">
        <v>1</v>
      </c>
      <c r="Y123" s="46">
        <v>1</v>
      </c>
      <c r="Z123" s="46">
        <v>1</v>
      </c>
      <c r="AA123" s="47">
        <f t="shared" si="19"/>
        <v>4</v>
      </c>
      <c r="AB123" s="48">
        <f t="shared" si="20"/>
        <v>2.5</v>
      </c>
      <c r="AC123" s="46">
        <v>1</v>
      </c>
      <c r="AD123" s="46">
        <v>1</v>
      </c>
      <c r="AE123" s="46">
        <v>1</v>
      </c>
      <c r="AF123" s="47">
        <f t="shared" si="21"/>
        <v>3</v>
      </c>
      <c r="AG123" s="48">
        <f t="shared" si="22"/>
        <v>3.75</v>
      </c>
      <c r="AH123" s="46">
        <v>3</v>
      </c>
      <c r="AI123" s="46">
        <v>2</v>
      </c>
      <c r="AJ123" s="46">
        <v>1</v>
      </c>
      <c r="AK123" s="47">
        <f t="shared" si="23"/>
        <v>6</v>
      </c>
      <c r="AL123" s="48">
        <f t="shared" si="24"/>
        <v>10</v>
      </c>
      <c r="AM123" s="49">
        <f t="shared" si="26"/>
        <v>41.25</v>
      </c>
      <c r="AN123" s="49" t="str">
        <f t="shared" si="27"/>
        <v>DASAR</v>
      </c>
    </row>
    <row r="124" spans="1:40" ht="17.5" x14ac:dyDescent="0.35">
      <c r="A124" s="43">
        <v>117</v>
      </c>
      <c r="B124" s="44" t="s">
        <v>18</v>
      </c>
      <c r="C124" s="44" t="s">
        <v>241</v>
      </c>
      <c r="D124" s="45" t="s">
        <v>261</v>
      </c>
      <c r="E124" s="44" t="s">
        <v>262</v>
      </c>
      <c r="F124" s="37" t="str">
        <f>'[1]Profil BUMDes 22'!F116</f>
        <v>DUWET MAKMUR</v>
      </c>
      <c r="G124" s="46">
        <v>4</v>
      </c>
      <c r="H124" s="46">
        <v>4</v>
      </c>
      <c r="I124" s="46">
        <v>4</v>
      </c>
      <c r="J124" s="46">
        <v>4</v>
      </c>
      <c r="K124" s="46">
        <v>3</v>
      </c>
      <c r="L124" s="46">
        <v>3</v>
      </c>
      <c r="M124" s="47">
        <f t="shared" si="14"/>
        <v>22</v>
      </c>
      <c r="N124" s="48">
        <f t="shared" si="15"/>
        <v>18.333333333333332</v>
      </c>
      <c r="O124" s="46">
        <v>3</v>
      </c>
      <c r="P124" s="47">
        <f t="shared" si="25"/>
        <v>3</v>
      </c>
      <c r="Q124" s="48">
        <f t="shared" si="16"/>
        <v>7.5</v>
      </c>
      <c r="R124" s="46">
        <v>3</v>
      </c>
      <c r="S124" s="46">
        <v>3</v>
      </c>
      <c r="T124" s="46">
        <v>3</v>
      </c>
      <c r="U124" s="47">
        <f t="shared" si="17"/>
        <v>9</v>
      </c>
      <c r="V124" s="48">
        <f t="shared" si="18"/>
        <v>18.75</v>
      </c>
      <c r="W124" s="46">
        <v>4</v>
      </c>
      <c r="X124" s="46">
        <v>4</v>
      </c>
      <c r="Y124" s="46">
        <v>3</v>
      </c>
      <c r="Z124" s="46">
        <v>4</v>
      </c>
      <c r="AA124" s="47">
        <f t="shared" si="19"/>
        <v>15</v>
      </c>
      <c r="AB124" s="48">
        <f t="shared" si="20"/>
        <v>9.375</v>
      </c>
      <c r="AC124" s="46">
        <v>3</v>
      </c>
      <c r="AD124" s="46">
        <v>3</v>
      </c>
      <c r="AE124" s="46">
        <v>1</v>
      </c>
      <c r="AF124" s="47">
        <f t="shared" si="21"/>
        <v>7</v>
      </c>
      <c r="AG124" s="48">
        <f t="shared" si="22"/>
        <v>8.75</v>
      </c>
      <c r="AH124" s="46">
        <v>3</v>
      </c>
      <c r="AI124" s="46">
        <v>3</v>
      </c>
      <c r="AJ124" s="46">
        <v>1</v>
      </c>
      <c r="AK124" s="47">
        <f t="shared" si="23"/>
        <v>7</v>
      </c>
      <c r="AL124" s="48">
        <f t="shared" si="24"/>
        <v>11.666666666666666</v>
      </c>
      <c r="AM124" s="49">
        <f t="shared" si="26"/>
        <v>74.375</v>
      </c>
      <c r="AN124" s="49" t="str">
        <f t="shared" si="27"/>
        <v>TUMBUH</v>
      </c>
    </row>
    <row r="125" spans="1:40" ht="17.5" x14ac:dyDescent="0.35">
      <c r="A125" s="43">
        <v>118</v>
      </c>
      <c r="B125" s="44" t="s">
        <v>18</v>
      </c>
      <c r="C125" s="44" t="s">
        <v>241</v>
      </c>
      <c r="D125" s="45" t="s">
        <v>263</v>
      </c>
      <c r="E125" s="44" t="s">
        <v>264</v>
      </c>
      <c r="F125" s="37" t="str">
        <f>'[1]Profil BUMDes 22'!F117</f>
        <v>KARYA REJEKI</v>
      </c>
      <c r="G125" s="46">
        <v>4</v>
      </c>
      <c r="H125" s="46">
        <v>3</v>
      </c>
      <c r="I125" s="46">
        <v>4</v>
      </c>
      <c r="J125" s="46">
        <v>4</v>
      </c>
      <c r="K125" s="46">
        <v>4</v>
      </c>
      <c r="L125" s="46">
        <v>3</v>
      </c>
      <c r="M125" s="47">
        <f t="shared" si="14"/>
        <v>22</v>
      </c>
      <c r="N125" s="48">
        <f t="shared" si="15"/>
        <v>18.333333333333332</v>
      </c>
      <c r="O125" s="46">
        <v>3</v>
      </c>
      <c r="P125" s="47">
        <f t="shared" si="25"/>
        <v>3</v>
      </c>
      <c r="Q125" s="48">
        <f t="shared" si="16"/>
        <v>7.5</v>
      </c>
      <c r="R125" s="46">
        <v>4</v>
      </c>
      <c r="S125" s="46">
        <v>2</v>
      </c>
      <c r="T125" s="46">
        <v>4</v>
      </c>
      <c r="U125" s="47">
        <f t="shared" si="17"/>
        <v>10</v>
      </c>
      <c r="V125" s="48">
        <f t="shared" si="18"/>
        <v>20.833333333333332</v>
      </c>
      <c r="W125" s="46">
        <v>3</v>
      </c>
      <c r="X125" s="46">
        <v>3</v>
      </c>
      <c r="Y125" s="46">
        <v>4</v>
      </c>
      <c r="Z125" s="46">
        <v>1</v>
      </c>
      <c r="AA125" s="47">
        <f t="shared" si="19"/>
        <v>11</v>
      </c>
      <c r="AB125" s="48">
        <f t="shared" si="20"/>
        <v>6.875</v>
      </c>
      <c r="AC125" s="46">
        <v>1</v>
      </c>
      <c r="AD125" s="46">
        <v>4</v>
      </c>
      <c r="AE125" s="46">
        <v>1</v>
      </c>
      <c r="AF125" s="47">
        <f t="shared" si="21"/>
        <v>6</v>
      </c>
      <c r="AG125" s="48">
        <f t="shared" si="22"/>
        <v>7.5</v>
      </c>
      <c r="AH125" s="46">
        <v>3</v>
      </c>
      <c r="AI125" s="46">
        <v>3</v>
      </c>
      <c r="AJ125" s="46">
        <v>1</v>
      </c>
      <c r="AK125" s="47">
        <f t="shared" si="23"/>
        <v>7</v>
      </c>
      <c r="AL125" s="48">
        <f t="shared" si="24"/>
        <v>11.666666666666666</v>
      </c>
      <c r="AM125" s="49">
        <f t="shared" si="26"/>
        <v>72.708333333333329</v>
      </c>
      <c r="AN125" s="49" t="str">
        <f t="shared" si="27"/>
        <v>TUMBUH</v>
      </c>
    </row>
    <row r="126" spans="1:40" ht="17.5" x14ac:dyDescent="0.35">
      <c r="A126" s="43">
        <v>119</v>
      </c>
      <c r="B126" s="44" t="s">
        <v>18</v>
      </c>
      <c r="C126" s="44" t="s">
        <v>241</v>
      </c>
      <c r="D126" s="45" t="s">
        <v>265</v>
      </c>
      <c r="E126" s="44" t="s">
        <v>266</v>
      </c>
      <c r="F126" s="37" t="str">
        <f>'[1]Profil BUMDes 22'!F118</f>
        <v>WASKITA WIJAYA</v>
      </c>
      <c r="G126" s="46">
        <v>3</v>
      </c>
      <c r="H126" s="46">
        <v>3</v>
      </c>
      <c r="I126" s="46">
        <v>3</v>
      </c>
      <c r="J126" s="46">
        <v>2</v>
      </c>
      <c r="K126" s="46">
        <v>1</v>
      </c>
      <c r="L126" s="46">
        <v>2</v>
      </c>
      <c r="M126" s="47">
        <f t="shared" si="14"/>
        <v>14</v>
      </c>
      <c r="N126" s="48">
        <f t="shared" si="15"/>
        <v>11.666666666666666</v>
      </c>
      <c r="O126" s="46">
        <v>3</v>
      </c>
      <c r="P126" s="47">
        <f t="shared" si="25"/>
        <v>3</v>
      </c>
      <c r="Q126" s="48">
        <f t="shared" si="16"/>
        <v>7.5</v>
      </c>
      <c r="R126" s="46">
        <v>2</v>
      </c>
      <c r="S126" s="46">
        <v>1</v>
      </c>
      <c r="T126" s="46">
        <v>1</v>
      </c>
      <c r="U126" s="47">
        <f t="shared" si="17"/>
        <v>4</v>
      </c>
      <c r="V126" s="48">
        <f t="shared" si="18"/>
        <v>8.3333333333333339</v>
      </c>
      <c r="W126" s="46">
        <v>2</v>
      </c>
      <c r="X126" s="46">
        <v>2</v>
      </c>
      <c r="Y126" s="46">
        <v>1</v>
      </c>
      <c r="Z126" s="46">
        <v>1</v>
      </c>
      <c r="AA126" s="47">
        <f t="shared" si="19"/>
        <v>6</v>
      </c>
      <c r="AB126" s="48">
        <f t="shared" si="20"/>
        <v>3.75</v>
      </c>
      <c r="AC126" s="46">
        <v>1</v>
      </c>
      <c r="AD126" s="46">
        <v>3</v>
      </c>
      <c r="AE126" s="46">
        <v>1</v>
      </c>
      <c r="AF126" s="47">
        <f t="shared" si="21"/>
        <v>5</v>
      </c>
      <c r="AG126" s="48">
        <f t="shared" si="22"/>
        <v>6.25</v>
      </c>
      <c r="AH126" s="46">
        <v>3</v>
      </c>
      <c r="AI126" s="46">
        <v>1</v>
      </c>
      <c r="AJ126" s="46">
        <v>1</v>
      </c>
      <c r="AK126" s="47">
        <f t="shared" si="23"/>
        <v>5</v>
      </c>
      <c r="AL126" s="48">
        <f t="shared" si="24"/>
        <v>8.3333333333333339</v>
      </c>
      <c r="AM126" s="49">
        <f t="shared" si="26"/>
        <v>45.833333333333336</v>
      </c>
      <c r="AN126" s="49" t="str">
        <f t="shared" si="27"/>
        <v>DASAR</v>
      </c>
    </row>
    <row r="127" spans="1:40" ht="17.5" x14ac:dyDescent="0.35">
      <c r="A127" s="43">
        <v>120</v>
      </c>
      <c r="B127" s="44" t="s">
        <v>18</v>
      </c>
      <c r="C127" s="44" t="s">
        <v>241</v>
      </c>
      <c r="D127" s="45" t="s">
        <v>267</v>
      </c>
      <c r="E127" s="44" t="s">
        <v>52</v>
      </c>
      <c r="F127" s="37" t="str">
        <f>'[1]Profil BUMDes 22'!F119</f>
        <v>MANGESTI WIJAYA</v>
      </c>
      <c r="G127" s="46">
        <v>4</v>
      </c>
      <c r="H127" s="46">
        <v>3</v>
      </c>
      <c r="I127" s="46">
        <v>3</v>
      </c>
      <c r="J127" s="46">
        <v>3</v>
      </c>
      <c r="K127" s="46">
        <v>3</v>
      </c>
      <c r="L127" s="46">
        <v>3</v>
      </c>
      <c r="M127" s="47">
        <f t="shared" si="14"/>
        <v>19</v>
      </c>
      <c r="N127" s="48">
        <f t="shared" si="15"/>
        <v>15.833333333333334</v>
      </c>
      <c r="O127" s="46">
        <v>2</v>
      </c>
      <c r="P127" s="47">
        <f t="shared" si="25"/>
        <v>2</v>
      </c>
      <c r="Q127" s="48">
        <f t="shared" si="16"/>
        <v>5</v>
      </c>
      <c r="R127" s="46">
        <v>2</v>
      </c>
      <c r="S127" s="46">
        <v>1</v>
      </c>
      <c r="T127" s="46">
        <v>3</v>
      </c>
      <c r="U127" s="47">
        <f t="shared" si="17"/>
        <v>6</v>
      </c>
      <c r="V127" s="48">
        <f t="shared" si="18"/>
        <v>12.5</v>
      </c>
      <c r="W127" s="46">
        <v>3</v>
      </c>
      <c r="X127" s="46">
        <v>3</v>
      </c>
      <c r="Y127" s="46">
        <v>3</v>
      </c>
      <c r="Z127" s="46">
        <v>3</v>
      </c>
      <c r="AA127" s="47">
        <f t="shared" si="19"/>
        <v>12</v>
      </c>
      <c r="AB127" s="48">
        <f t="shared" si="20"/>
        <v>7.5</v>
      </c>
      <c r="AC127" s="46">
        <v>1</v>
      </c>
      <c r="AD127" s="46">
        <v>4</v>
      </c>
      <c r="AE127" s="46">
        <v>1</v>
      </c>
      <c r="AF127" s="47">
        <f t="shared" si="21"/>
        <v>6</v>
      </c>
      <c r="AG127" s="48">
        <f t="shared" si="22"/>
        <v>7.5</v>
      </c>
      <c r="AH127" s="46">
        <v>3</v>
      </c>
      <c r="AI127" s="46">
        <v>3</v>
      </c>
      <c r="AJ127" s="46">
        <v>2</v>
      </c>
      <c r="AK127" s="47">
        <f t="shared" si="23"/>
        <v>8</v>
      </c>
      <c r="AL127" s="48">
        <f t="shared" si="24"/>
        <v>13.333333333333334</v>
      </c>
      <c r="AM127" s="49">
        <f t="shared" si="26"/>
        <v>61.666666666666671</v>
      </c>
      <c r="AN127" s="49" t="str">
        <f t="shared" si="27"/>
        <v>TUMBUH</v>
      </c>
    </row>
    <row r="128" spans="1:40" ht="17.5" x14ac:dyDescent="0.35">
      <c r="A128" s="43">
        <v>121</v>
      </c>
      <c r="B128" s="44" t="s">
        <v>18</v>
      </c>
      <c r="C128" s="44" t="s">
        <v>241</v>
      </c>
      <c r="D128" s="45" t="s">
        <v>268</v>
      </c>
      <c r="E128" s="44" t="s">
        <v>269</v>
      </c>
      <c r="F128" s="37" t="str">
        <f>'[1]Profil BUMDes 22'!F120</f>
        <v>PURBA WIJAYA</v>
      </c>
      <c r="G128" s="46">
        <v>4</v>
      </c>
      <c r="H128" s="46">
        <v>4</v>
      </c>
      <c r="I128" s="46">
        <v>3</v>
      </c>
      <c r="J128" s="46">
        <v>3</v>
      </c>
      <c r="K128" s="46">
        <v>1</v>
      </c>
      <c r="L128" s="46">
        <v>3</v>
      </c>
      <c r="M128" s="47">
        <f t="shared" si="14"/>
        <v>18</v>
      </c>
      <c r="N128" s="48">
        <f t="shared" si="15"/>
        <v>15</v>
      </c>
      <c r="O128" s="46">
        <v>3</v>
      </c>
      <c r="P128" s="47">
        <f t="shared" si="25"/>
        <v>3</v>
      </c>
      <c r="Q128" s="48">
        <f t="shared" si="16"/>
        <v>7.5</v>
      </c>
      <c r="R128" s="46">
        <v>3</v>
      </c>
      <c r="S128" s="46">
        <v>1</v>
      </c>
      <c r="T128" s="46">
        <v>3</v>
      </c>
      <c r="U128" s="47">
        <f t="shared" si="17"/>
        <v>7</v>
      </c>
      <c r="V128" s="48">
        <f t="shared" si="18"/>
        <v>14.583333333333334</v>
      </c>
      <c r="W128" s="46">
        <v>2</v>
      </c>
      <c r="X128" s="46">
        <v>2</v>
      </c>
      <c r="Y128" s="46">
        <v>2</v>
      </c>
      <c r="Z128" s="46">
        <v>2</v>
      </c>
      <c r="AA128" s="47">
        <f t="shared" si="19"/>
        <v>8</v>
      </c>
      <c r="AB128" s="48">
        <f t="shared" si="20"/>
        <v>5</v>
      </c>
      <c r="AC128" s="46">
        <v>1</v>
      </c>
      <c r="AD128" s="46">
        <v>4</v>
      </c>
      <c r="AE128" s="46">
        <v>3</v>
      </c>
      <c r="AF128" s="47">
        <f t="shared" si="21"/>
        <v>8</v>
      </c>
      <c r="AG128" s="48">
        <f t="shared" si="22"/>
        <v>10</v>
      </c>
      <c r="AH128" s="46">
        <v>3</v>
      </c>
      <c r="AI128" s="46">
        <v>2</v>
      </c>
      <c r="AJ128" s="46">
        <v>3</v>
      </c>
      <c r="AK128" s="47">
        <f t="shared" si="23"/>
        <v>8</v>
      </c>
      <c r="AL128" s="48">
        <f t="shared" si="24"/>
        <v>13.333333333333334</v>
      </c>
      <c r="AM128" s="49">
        <f t="shared" si="26"/>
        <v>65.416666666666671</v>
      </c>
      <c r="AN128" s="49" t="str">
        <f t="shared" si="27"/>
        <v>TUMBUH</v>
      </c>
    </row>
    <row r="129" spans="1:40" ht="17.5" x14ac:dyDescent="0.35">
      <c r="A129" s="43">
        <v>122</v>
      </c>
      <c r="B129" s="44" t="s">
        <v>18</v>
      </c>
      <c r="C129" s="44" t="s">
        <v>270</v>
      </c>
      <c r="D129" s="45" t="s">
        <v>271</v>
      </c>
      <c r="E129" s="44" t="s">
        <v>272</v>
      </c>
      <c r="F129" s="37" t="str">
        <f>'[1]Profil BUMDes 22'!F121</f>
        <v>LESTARI JAYA</v>
      </c>
      <c r="G129" s="46">
        <v>3</v>
      </c>
      <c r="H129" s="46">
        <v>3</v>
      </c>
      <c r="I129" s="46">
        <v>4</v>
      </c>
      <c r="J129" s="46">
        <v>4</v>
      </c>
      <c r="K129" s="46">
        <v>3</v>
      </c>
      <c r="L129" s="46">
        <v>3</v>
      </c>
      <c r="M129" s="47">
        <f t="shared" si="14"/>
        <v>20</v>
      </c>
      <c r="N129" s="48">
        <f t="shared" si="15"/>
        <v>16.666666666666668</v>
      </c>
      <c r="O129" s="46">
        <v>3</v>
      </c>
      <c r="P129" s="47">
        <f t="shared" si="25"/>
        <v>3</v>
      </c>
      <c r="Q129" s="48">
        <f t="shared" si="16"/>
        <v>7.5</v>
      </c>
      <c r="R129" s="46">
        <v>4</v>
      </c>
      <c r="S129" s="46">
        <v>1</v>
      </c>
      <c r="T129" s="46">
        <v>3</v>
      </c>
      <c r="U129" s="47">
        <f t="shared" si="17"/>
        <v>8</v>
      </c>
      <c r="V129" s="48">
        <f t="shared" si="18"/>
        <v>16.666666666666668</v>
      </c>
      <c r="W129" s="46">
        <v>3</v>
      </c>
      <c r="X129" s="46">
        <v>3</v>
      </c>
      <c r="Y129" s="46">
        <v>3</v>
      </c>
      <c r="Z129" s="46">
        <v>1</v>
      </c>
      <c r="AA129" s="47">
        <f t="shared" si="19"/>
        <v>10</v>
      </c>
      <c r="AB129" s="48">
        <f t="shared" si="20"/>
        <v>6.25</v>
      </c>
      <c r="AC129" s="46">
        <v>1</v>
      </c>
      <c r="AD129" s="46">
        <v>2</v>
      </c>
      <c r="AE129" s="46">
        <v>2</v>
      </c>
      <c r="AF129" s="47">
        <f t="shared" si="21"/>
        <v>5</v>
      </c>
      <c r="AG129" s="48">
        <f t="shared" si="22"/>
        <v>6.25</v>
      </c>
      <c r="AH129" s="46">
        <v>3</v>
      </c>
      <c r="AI129" s="46">
        <v>3</v>
      </c>
      <c r="AJ129" s="46">
        <v>2</v>
      </c>
      <c r="AK129" s="47">
        <f t="shared" si="23"/>
        <v>8</v>
      </c>
      <c r="AL129" s="48">
        <f t="shared" si="24"/>
        <v>13.333333333333334</v>
      </c>
      <c r="AM129" s="49">
        <f t="shared" si="26"/>
        <v>66.666666666666671</v>
      </c>
      <c r="AN129" s="49" t="str">
        <f t="shared" si="27"/>
        <v>TUMBUH</v>
      </c>
    </row>
    <row r="130" spans="1:40" ht="17.5" x14ac:dyDescent="0.35">
      <c r="A130" s="43">
        <v>123</v>
      </c>
      <c r="B130" s="44" t="s">
        <v>18</v>
      </c>
      <c r="C130" s="44" t="s">
        <v>270</v>
      </c>
      <c r="D130" s="45" t="s">
        <v>273</v>
      </c>
      <c r="E130" s="44" t="s">
        <v>274</v>
      </c>
      <c r="F130" s="37" t="s">
        <v>275</v>
      </c>
      <c r="G130" s="46">
        <v>1</v>
      </c>
      <c r="H130" s="46">
        <v>1</v>
      </c>
      <c r="I130" s="46">
        <v>1</v>
      </c>
      <c r="J130" s="46">
        <v>1</v>
      </c>
      <c r="K130" s="46">
        <v>1</v>
      </c>
      <c r="L130" s="46">
        <v>1</v>
      </c>
      <c r="M130" s="47">
        <f t="shared" si="14"/>
        <v>6</v>
      </c>
      <c r="N130" s="48">
        <f t="shared" si="15"/>
        <v>5</v>
      </c>
      <c r="O130" s="46">
        <v>1</v>
      </c>
      <c r="P130" s="47">
        <f t="shared" si="25"/>
        <v>1</v>
      </c>
      <c r="Q130" s="48">
        <f t="shared" si="16"/>
        <v>2.5</v>
      </c>
      <c r="R130" s="46">
        <v>1</v>
      </c>
      <c r="S130" s="46">
        <v>1</v>
      </c>
      <c r="T130" s="46">
        <v>1</v>
      </c>
      <c r="U130" s="47">
        <f t="shared" si="17"/>
        <v>3</v>
      </c>
      <c r="V130" s="48">
        <f t="shared" si="18"/>
        <v>6.25</v>
      </c>
      <c r="W130" s="46">
        <v>1</v>
      </c>
      <c r="X130" s="46">
        <v>1</v>
      </c>
      <c r="Y130" s="46">
        <v>1</v>
      </c>
      <c r="Z130" s="46">
        <v>1</v>
      </c>
      <c r="AA130" s="47">
        <f t="shared" si="19"/>
        <v>4</v>
      </c>
      <c r="AB130" s="48">
        <f t="shared" si="20"/>
        <v>2.5</v>
      </c>
      <c r="AC130" s="46">
        <v>1</v>
      </c>
      <c r="AD130" s="46">
        <v>1</v>
      </c>
      <c r="AE130" s="46">
        <v>1</v>
      </c>
      <c r="AF130" s="47">
        <f t="shared" si="21"/>
        <v>3</v>
      </c>
      <c r="AG130" s="48">
        <f t="shared" si="22"/>
        <v>3.75</v>
      </c>
      <c r="AH130" s="46">
        <v>1</v>
      </c>
      <c r="AI130" s="46">
        <v>1</v>
      </c>
      <c r="AJ130" s="46">
        <v>1</v>
      </c>
      <c r="AK130" s="47">
        <f t="shared" si="23"/>
        <v>3</v>
      </c>
      <c r="AL130" s="48">
        <f t="shared" si="24"/>
        <v>5</v>
      </c>
      <c r="AM130" s="49">
        <f t="shared" si="26"/>
        <v>25</v>
      </c>
      <c r="AN130" s="49" t="str">
        <f t="shared" si="27"/>
        <v>DASAR</v>
      </c>
    </row>
    <row r="131" spans="1:40" ht="17.5" x14ac:dyDescent="0.35">
      <c r="A131" s="43">
        <v>124</v>
      </c>
      <c r="B131" s="44" t="s">
        <v>18</v>
      </c>
      <c r="C131" s="44" t="s">
        <v>270</v>
      </c>
      <c r="D131" s="45" t="s">
        <v>276</v>
      </c>
      <c r="E131" s="44" t="s">
        <v>277</v>
      </c>
      <c r="F131" s="37" t="str">
        <f>'[1]Profil BUMDes 22'!F122</f>
        <v>BLIMBING SEJAHTERA</v>
      </c>
      <c r="G131" s="46">
        <v>4</v>
      </c>
      <c r="H131" s="46">
        <v>3</v>
      </c>
      <c r="I131" s="46">
        <v>2</v>
      </c>
      <c r="J131" s="46">
        <v>4</v>
      </c>
      <c r="K131" s="46">
        <v>1</v>
      </c>
      <c r="L131" s="46">
        <v>3</v>
      </c>
      <c r="M131" s="47">
        <f t="shared" si="14"/>
        <v>17</v>
      </c>
      <c r="N131" s="48">
        <f t="shared" si="15"/>
        <v>14.166666666666666</v>
      </c>
      <c r="O131" s="46">
        <v>3</v>
      </c>
      <c r="P131" s="47">
        <f t="shared" si="25"/>
        <v>3</v>
      </c>
      <c r="Q131" s="48">
        <f t="shared" si="16"/>
        <v>7.5</v>
      </c>
      <c r="R131" s="46">
        <v>3</v>
      </c>
      <c r="S131" s="46">
        <v>1</v>
      </c>
      <c r="T131" s="46">
        <v>3</v>
      </c>
      <c r="U131" s="47">
        <f t="shared" si="17"/>
        <v>7</v>
      </c>
      <c r="V131" s="48">
        <f t="shared" si="18"/>
        <v>14.583333333333334</v>
      </c>
      <c r="W131" s="46">
        <v>3</v>
      </c>
      <c r="X131" s="46">
        <v>4</v>
      </c>
      <c r="Y131" s="46">
        <v>4</v>
      </c>
      <c r="Z131" s="46">
        <v>3</v>
      </c>
      <c r="AA131" s="47">
        <f t="shared" si="19"/>
        <v>14</v>
      </c>
      <c r="AB131" s="48">
        <f t="shared" si="20"/>
        <v>8.75</v>
      </c>
      <c r="AC131" s="46">
        <v>3</v>
      </c>
      <c r="AD131" s="46">
        <v>4</v>
      </c>
      <c r="AE131" s="46">
        <v>2</v>
      </c>
      <c r="AF131" s="47">
        <f t="shared" si="21"/>
        <v>9</v>
      </c>
      <c r="AG131" s="48">
        <f t="shared" si="22"/>
        <v>11.25</v>
      </c>
      <c r="AH131" s="46">
        <v>3</v>
      </c>
      <c r="AI131" s="46">
        <v>3</v>
      </c>
      <c r="AJ131" s="46">
        <v>2</v>
      </c>
      <c r="AK131" s="47">
        <f t="shared" si="23"/>
        <v>8</v>
      </c>
      <c r="AL131" s="48">
        <f t="shared" si="24"/>
        <v>13.333333333333334</v>
      </c>
      <c r="AM131" s="49">
        <f t="shared" si="26"/>
        <v>69.583333333333329</v>
      </c>
      <c r="AN131" s="49" t="str">
        <f t="shared" si="27"/>
        <v>TUMBUH</v>
      </c>
    </row>
    <row r="132" spans="1:40" ht="17.5" x14ac:dyDescent="0.35">
      <c r="A132" s="43">
        <v>125</v>
      </c>
      <c r="B132" s="44" t="s">
        <v>18</v>
      </c>
      <c r="C132" s="44" t="s">
        <v>270</v>
      </c>
      <c r="D132" s="45" t="s">
        <v>278</v>
      </c>
      <c r="E132" s="44" t="s">
        <v>27</v>
      </c>
      <c r="F132" s="37" t="str">
        <f>'[1]Profil BUMDes 22'!F123</f>
        <v>GURU MAS</v>
      </c>
      <c r="G132" s="46">
        <v>3</v>
      </c>
      <c r="H132" s="46">
        <v>3</v>
      </c>
      <c r="I132" s="46">
        <v>3</v>
      </c>
      <c r="J132" s="46">
        <v>4</v>
      </c>
      <c r="K132" s="46">
        <v>3</v>
      </c>
      <c r="L132" s="46">
        <v>3</v>
      </c>
      <c r="M132" s="47">
        <f t="shared" si="14"/>
        <v>19</v>
      </c>
      <c r="N132" s="48">
        <f t="shared" si="15"/>
        <v>15.833333333333334</v>
      </c>
      <c r="O132" s="46">
        <v>2</v>
      </c>
      <c r="P132" s="47">
        <f t="shared" si="25"/>
        <v>2</v>
      </c>
      <c r="Q132" s="48">
        <f t="shared" si="16"/>
        <v>5</v>
      </c>
      <c r="R132" s="46">
        <v>3</v>
      </c>
      <c r="S132" s="46">
        <v>2</v>
      </c>
      <c r="T132" s="46">
        <v>4</v>
      </c>
      <c r="U132" s="47">
        <f t="shared" si="17"/>
        <v>9</v>
      </c>
      <c r="V132" s="48">
        <f t="shared" si="18"/>
        <v>18.75</v>
      </c>
      <c r="W132" s="46">
        <v>3</v>
      </c>
      <c r="X132" s="46">
        <v>3</v>
      </c>
      <c r="Y132" s="46">
        <v>3</v>
      </c>
      <c r="Z132" s="46">
        <v>1</v>
      </c>
      <c r="AA132" s="47">
        <f t="shared" si="19"/>
        <v>10</v>
      </c>
      <c r="AB132" s="48">
        <f t="shared" si="20"/>
        <v>6.25</v>
      </c>
      <c r="AC132" s="46">
        <v>4</v>
      </c>
      <c r="AD132" s="46">
        <v>2</v>
      </c>
      <c r="AE132" s="46">
        <v>1</v>
      </c>
      <c r="AF132" s="47">
        <f t="shared" si="21"/>
        <v>7</v>
      </c>
      <c r="AG132" s="48">
        <f t="shared" si="22"/>
        <v>8.75</v>
      </c>
      <c r="AH132" s="46">
        <v>4</v>
      </c>
      <c r="AI132" s="46">
        <v>3</v>
      </c>
      <c r="AJ132" s="46">
        <v>1</v>
      </c>
      <c r="AK132" s="47">
        <f t="shared" si="23"/>
        <v>8</v>
      </c>
      <c r="AL132" s="48">
        <f t="shared" si="24"/>
        <v>13.333333333333334</v>
      </c>
      <c r="AM132" s="49">
        <f t="shared" si="26"/>
        <v>67.916666666666671</v>
      </c>
      <c r="AN132" s="49" t="str">
        <f t="shared" si="27"/>
        <v>TUMBUH</v>
      </c>
    </row>
    <row r="133" spans="1:40" ht="17.5" x14ac:dyDescent="0.35">
      <c r="A133" s="43">
        <v>126</v>
      </c>
      <c r="B133" s="44" t="s">
        <v>18</v>
      </c>
      <c r="C133" s="44" t="s">
        <v>270</v>
      </c>
      <c r="D133" s="45" t="s">
        <v>279</v>
      </c>
      <c r="E133" s="44" t="s">
        <v>280</v>
      </c>
      <c r="F133" s="37" t="str">
        <f>'[1]Profil BUMDes 22'!F124</f>
        <v>GENENG SARI</v>
      </c>
      <c r="G133" s="46">
        <v>4</v>
      </c>
      <c r="H133" s="46">
        <v>3</v>
      </c>
      <c r="I133" s="46">
        <v>3</v>
      </c>
      <c r="J133" s="46">
        <v>3</v>
      </c>
      <c r="K133" s="46">
        <v>3</v>
      </c>
      <c r="L133" s="46">
        <v>3</v>
      </c>
      <c r="M133" s="47">
        <f t="shared" si="14"/>
        <v>19</v>
      </c>
      <c r="N133" s="48">
        <f t="shared" si="15"/>
        <v>15.833333333333334</v>
      </c>
      <c r="O133" s="46">
        <v>3</v>
      </c>
      <c r="P133" s="47">
        <f t="shared" si="25"/>
        <v>3</v>
      </c>
      <c r="Q133" s="48">
        <f t="shared" si="16"/>
        <v>7.5</v>
      </c>
      <c r="R133" s="46">
        <v>3</v>
      </c>
      <c r="S133" s="46">
        <v>1</v>
      </c>
      <c r="T133" s="46">
        <v>4</v>
      </c>
      <c r="U133" s="47">
        <f t="shared" si="17"/>
        <v>8</v>
      </c>
      <c r="V133" s="48">
        <f t="shared" si="18"/>
        <v>16.666666666666668</v>
      </c>
      <c r="W133" s="46">
        <v>2</v>
      </c>
      <c r="X133" s="46">
        <v>2</v>
      </c>
      <c r="Y133" s="46">
        <v>1</v>
      </c>
      <c r="Z133" s="46">
        <v>2</v>
      </c>
      <c r="AA133" s="47">
        <f t="shared" si="19"/>
        <v>7</v>
      </c>
      <c r="AB133" s="48">
        <f t="shared" si="20"/>
        <v>4.375</v>
      </c>
      <c r="AC133" s="46">
        <v>1</v>
      </c>
      <c r="AD133" s="46">
        <v>2</v>
      </c>
      <c r="AE133" s="46">
        <v>1</v>
      </c>
      <c r="AF133" s="47">
        <f t="shared" si="21"/>
        <v>4</v>
      </c>
      <c r="AG133" s="48">
        <f t="shared" si="22"/>
        <v>5</v>
      </c>
      <c r="AH133" s="46">
        <v>4</v>
      </c>
      <c r="AI133" s="46">
        <v>4</v>
      </c>
      <c r="AJ133" s="46">
        <v>2</v>
      </c>
      <c r="AK133" s="47">
        <f t="shared" si="23"/>
        <v>10</v>
      </c>
      <c r="AL133" s="48">
        <f t="shared" si="24"/>
        <v>16.666666666666668</v>
      </c>
      <c r="AM133" s="49">
        <f t="shared" si="26"/>
        <v>66.041666666666671</v>
      </c>
      <c r="AN133" s="49" t="str">
        <f t="shared" si="27"/>
        <v>TUMBUH</v>
      </c>
    </row>
    <row r="134" spans="1:40" ht="17.5" x14ac:dyDescent="0.35">
      <c r="A134" s="43">
        <v>127</v>
      </c>
      <c r="B134" s="44" t="s">
        <v>18</v>
      </c>
      <c r="C134" s="44" t="s">
        <v>270</v>
      </c>
      <c r="D134" s="45" t="s">
        <v>281</v>
      </c>
      <c r="E134" s="44" t="s">
        <v>282</v>
      </c>
      <c r="F134" s="37" t="str">
        <f>'[1]Profil BUMDes 22'!F125</f>
        <v>ARTHA JATI</v>
      </c>
      <c r="G134" s="46">
        <v>4</v>
      </c>
      <c r="H134" s="46">
        <v>3</v>
      </c>
      <c r="I134" s="46">
        <v>3</v>
      </c>
      <c r="J134" s="46">
        <v>4</v>
      </c>
      <c r="K134" s="46">
        <v>1</v>
      </c>
      <c r="L134" s="46">
        <v>3</v>
      </c>
      <c r="M134" s="47">
        <f t="shared" si="14"/>
        <v>18</v>
      </c>
      <c r="N134" s="48">
        <f t="shared" si="15"/>
        <v>15</v>
      </c>
      <c r="O134" s="46">
        <v>4</v>
      </c>
      <c r="P134" s="47">
        <f t="shared" si="25"/>
        <v>4</v>
      </c>
      <c r="Q134" s="48">
        <f t="shared" si="16"/>
        <v>10</v>
      </c>
      <c r="R134" s="46">
        <v>3</v>
      </c>
      <c r="S134" s="46">
        <v>3</v>
      </c>
      <c r="T134" s="46">
        <v>4</v>
      </c>
      <c r="U134" s="47">
        <f t="shared" si="17"/>
        <v>10</v>
      </c>
      <c r="V134" s="48">
        <f t="shared" si="18"/>
        <v>20.833333333333332</v>
      </c>
      <c r="W134" s="46">
        <v>3</v>
      </c>
      <c r="X134" s="46">
        <v>3</v>
      </c>
      <c r="Y134" s="46">
        <v>3</v>
      </c>
      <c r="Z134" s="46">
        <v>1</v>
      </c>
      <c r="AA134" s="47">
        <f t="shared" si="19"/>
        <v>10</v>
      </c>
      <c r="AB134" s="48">
        <f t="shared" si="20"/>
        <v>6.25</v>
      </c>
      <c r="AC134" s="46">
        <v>1</v>
      </c>
      <c r="AD134" s="46">
        <v>1</v>
      </c>
      <c r="AE134" s="46">
        <v>1</v>
      </c>
      <c r="AF134" s="47">
        <f t="shared" si="21"/>
        <v>3</v>
      </c>
      <c r="AG134" s="48">
        <f t="shared" si="22"/>
        <v>3.75</v>
      </c>
      <c r="AH134" s="46">
        <v>3</v>
      </c>
      <c r="AI134" s="46">
        <v>3</v>
      </c>
      <c r="AJ134" s="46">
        <v>3</v>
      </c>
      <c r="AK134" s="47">
        <f t="shared" si="23"/>
        <v>9</v>
      </c>
      <c r="AL134" s="48">
        <f t="shared" si="24"/>
        <v>15</v>
      </c>
      <c r="AM134" s="49">
        <f t="shared" si="26"/>
        <v>70.833333333333329</v>
      </c>
      <c r="AN134" s="49" t="str">
        <f t="shared" si="27"/>
        <v>TUMBUH</v>
      </c>
    </row>
    <row r="135" spans="1:40" ht="17.5" x14ac:dyDescent="0.35">
      <c r="A135" s="43">
        <v>128</v>
      </c>
      <c r="B135" s="44" t="s">
        <v>18</v>
      </c>
      <c r="C135" s="44" t="s">
        <v>270</v>
      </c>
      <c r="D135" s="45" t="s">
        <v>283</v>
      </c>
      <c r="E135" s="44" t="s">
        <v>284</v>
      </c>
      <c r="F135" s="37" t="s">
        <v>285</v>
      </c>
      <c r="G135" s="46">
        <v>1</v>
      </c>
      <c r="H135" s="46">
        <v>1</v>
      </c>
      <c r="I135" s="46">
        <v>1</v>
      </c>
      <c r="J135" s="46">
        <v>1</v>
      </c>
      <c r="K135" s="46">
        <v>1</v>
      </c>
      <c r="L135" s="46">
        <v>1</v>
      </c>
      <c r="M135" s="47">
        <f t="shared" si="14"/>
        <v>6</v>
      </c>
      <c r="N135" s="48">
        <f t="shared" si="15"/>
        <v>5</v>
      </c>
      <c r="O135" s="46">
        <v>1</v>
      </c>
      <c r="P135" s="47">
        <f t="shared" si="25"/>
        <v>1</v>
      </c>
      <c r="Q135" s="48">
        <f t="shared" si="16"/>
        <v>2.5</v>
      </c>
      <c r="R135" s="46">
        <v>1</v>
      </c>
      <c r="S135" s="46">
        <v>1</v>
      </c>
      <c r="T135" s="46">
        <v>1</v>
      </c>
      <c r="U135" s="47">
        <f t="shared" si="17"/>
        <v>3</v>
      </c>
      <c r="V135" s="48">
        <f t="shared" si="18"/>
        <v>6.25</v>
      </c>
      <c r="W135" s="46">
        <v>1</v>
      </c>
      <c r="X135" s="46">
        <v>1</v>
      </c>
      <c r="Y135" s="46">
        <v>1</v>
      </c>
      <c r="Z135" s="46">
        <v>1</v>
      </c>
      <c r="AA135" s="47">
        <f t="shared" si="19"/>
        <v>4</v>
      </c>
      <c r="AB135" s="48">
        <f t="shared" si="20"/>
        <v>2.5</v>
      </c>
      <c r="AC135" s="46">
        <v>1</v>
      </c>
      <c r="AD135" s="46">
        <v>1</v>
      </c>
      <c r="AE135" s="46">
        <v>1</v>
      </c>
      <c r="AF135" s="47">
        <f t="shared" si="21"/>
        <v>3</v>
      </c>
      <c r="AG135" s="48">
        <f t="shared" si="22"/>
        <v>3.75</v>
      </c>
      <c r="AH135" s="46">
        <v>1</v>
      </c>
      <c r="AI135" s="46">
        <v>1</v>
      </c>
      <c r="AJ135" s="46">
        <v>1</v>
      </c>
      <c r="AK135" s="47">
        <f t="shared" si="23"/>
        <v>3</v>
      </c>
      <c r="AL135" s="48">
        <f t="shared" si="24"/>
        <v>5</v>
      </c>
      <c r="AM135" s="49">
        <f t="shared" si="26"/>
        <v>25</v>
      </c>
      <c r="AN135" s="49" t="str">
        <f t="shared" si="27"/>
        <v>DASAR</v>
      </c>
    </row>
    <row r="136" spans="1:40" ht="17.5" x14ac:dyDescent="0.35">
      <c r="A136" s="43">
        <v>129</v>
      </c>
      <c r="B136" s="44" t="s">
        <v>18</v>
      </c>
      <c r="C136" s="44" t="s">
        <v>270</v>
      </c>
      <c r="D136" s="45" t="s">
        <v>286</v>
      </c>
      <c r="E136" s="44" t="s">
        <v>287</v>
      </c>
      <c r="F136" s="37" t="s">
        <v>288</v>
      </c>
      <c r="G136" s="46">
        <v>1</v>
      </c>
      <c r="H136" s="46">
        <v>1</v>
      </c>
      <c r="I136" s="46">
        <v>1</v>
      </c>
      <c r="J136" s="46">
        <v>1</v>
      </c>
      <c r="K136" s="46">
        <v>1</v>
      </c>
      <c r="L136" s="46">
        <v>1</v>
      </c>
      <c r="M136" s="47">
        <f t="shared" si="14"/>
        <v>6</v>
      </c>
      <c r="N136" s="48">
        <f t="shared" si="15"/>
        <v>5</v>
      </c>
      <c r="O136" s="46">
        <v>1</v>
      </c>
      <c r="P136" s="47">
        <f t="shared" si="25"/>
        <v>1</v>
      </c>
      <c r="Q136" s="48">
        <f t="shared" si="16"/>
        <v>2.5</v>
      </c>
      <c r="R136" s="46">
        <v>1</v>
      </c>
      <c r="S136" s="46">
        <v>1</v>
      </c>
      <c r="T136" s="46">
        <v>1</v>
      </c>
      <c r="U136" s="47">
        <f t="shared" si="17"/>
        <v>3</v>
      </c>
      <c r="V136" s="48">
        <f t="shared" si="18"/>
        <v>6.25</v>
      </c>
      <c r="W136" s="46">
        <v>1</v>
      </c>
      <c r="X136" s="46">
        <v>1</v>
      </c>
      <c r="Y136" s="46">
        <v>1</v>
      </c>
      <c r="Z136" s="46">
        <v>1</v>
      </c>
      <c r="AA136" s="47">
        <f t="shared" si="19"/>
        <v>4</v>
      </c>
      <c r="AB136" s="48">
        <f t="shared" si="20"/>
        <v>2.5</v>
      </c>
      <c r="AC136" s="46">
        <v>1</v>
      </c>
      <c r="AD136" s="46">
        <v>1</v>
      </c>
      <c r="AE136" s="46">
        <v>1</v>
      </c>
      <c r="AF136" s="47">
        <f t="shared" si="21"/>
        <v>3</v>
      </c>
      <c r="AG136" s="48">
        <f t="shared" si="22"/>
        <v>3.75</v>
      </c>
      <c r="AH136" s="46">
        <v>1</v>
      </c>
      <c r="AI136" s="46">
        <v>1</v>
      </c>
      <c r="AJ136" s="46">
        <v>1</v>
      </c>
      <c r="AK136" s="47">
        <f t="shared" si="23"/>
        <v>3</v>
      </c>
      <c r="AL136" s="48">
        <f t="shared" si="24"/>
        <v>5</v>
      </c>
      <c r="AM136" s="49">
        <f t="shared" si="26"/>
        <v>25</v>
      </c>
      <c r="AN136" s="49" t="str">
        <f t="shared" si="27"/>
        <v>DASAR</v>
      </c>
    </row>
    <row r="137" spans="1:40" ht="17.5" x14ac:dyDescent="0.35">
      <c r="A137" s="43">
        <v>130</v>
      </c>
      <c r="B137" s="44" t="s">
        <v>18</v>
      </c>
      <c r="C137" s="44" t="s">
        <v>270</v>
      </c>
      <c r="D137" s="45" t="s">
        <v>289</v>
      </c>
      <c r="E137" s="44" t="s">
        <v>290</v>
      </c>
      <c r="F137" s="37" t="str">
        <f>'[1]Profil BUMDes 22'!F126</f>
        <v>TARUNA MEKAR</v>
      </c>
      <c r="G137" s="46">
        <v>4</v>
      </c>
      <c r="H137" s="46">
        <v>3</v>
      </c>
      <c r="I137" s="46">
        <v>3</v>
      </c>
      <c r="J137" s="46">
        <v>1</v>
      </c>
      <c r="K137" s="46">
        <v>2</v>
      </c>
      <c r="L137" s="46">
        <v>1</v>
      </c>
      <c r="M137" s="47">
        <f t="shared" si="14"/>
        <v>14</v>
      </c>
      <c r="N137" s="48">
        <f t="shared" si="15"/>
        <v>11.666666666666666</v>
      </c>
      <c r="O137" s="46">
        <v>2</v>
      </c>
      <c r="P137" s="47">
        <f t="shared" si="25"/>
        <v>2</v>
      </c>
      <c r="Q137" s="48">
        <f t="shared" si="16"/>
        <v>5</v>
      </c>
      <c r="R137" s="46">
        <v>1</v>
      </c>
      <c r="S137" s="46">
        <v>1</v>
      </c>
      <c r="T137" s="46">
        <v>3</v>
      </c>
      <c r="U137" s="47">
        <f t="shared" si="17"/>
        <v>5</v>
      </c>
      <c r="V137" s="48">
        <f t="shared" si="18"/>
        <v>10.416666666666666</v>
      </c>
      <c r="W137" s="46">
        <v>1</v>
      </c>
      <c r="X137" s="46">
        <v>1</v>
      </c>
      <c r="Y137" s="46">
        <v>1</v>
      </c>
      <c r="Z137" s="46">
        <v>1</v>
      </c>
      <c r="AA137" s="47">
        <f t="shared" si="19"/>
        <v>4</v>
      </c>
      <c r="AB137" s="48">
        <f t="shared" si="20"/>
        <v>2.5</v>
      </c>
      <c r="AC137" s="46">
        <v>1</v>
      </c>
      <c r="AD137" s="46">
        <v>1</v>
      </c>
      <c r="AE137" s="46">
        <v>1</v>
      </c>
      <c r="AF137" s="47">
        <f t="shared" si="21"/>
        <v>3</v>
      </c>
      <c r="AG137" s="48">
        <f t="shared" si="22"/>
        <v>3.75</v>
      </c>
      <c r="AH137" s="46">
        <v>3</v>
      </c>
      <c r="AI137" s="46">
        <v>2</v>
      </c>
      <c r="AJ137" s="46">
        <v>1</v>
      </c>
      <c r="AK137" s="47">
        <f t="shared" si="23"/>
        <v>6</v>
      </c>
      <c r="AL137" s="48">
        <f t="shared" si="24"/>
        <v>10</v>
      </c>
      <c r="AM137" s="49">
        <f t="shared" si="26"/>
        <v>43.333333333333329</v>
      </c>
      <c r="AN137" s="49" t="str">
        <f t="shared" si="27"/>
        <v>DASAR</v>
      </c>
    </row>
    <row r="138" spans="1:40" ht="17.5" x14ac:dyDescent="0.35">
      <c r="A138" s="43">
        <v>131</v>
      </c>
      <c r="B138" s="44" t="s">
        <v>18</v>
      </c>
      <c r="C138" s="44" t="s">
        <v>270</v>
      </c>
      <c r="D138" s="45" t="s">
        <v>291</v>
      </c>
      <c r="E138" s="44" t="s">
        <v>292</v>
      </c>
      <c r="F138" s="37" t="str">
        <f>'[1]Profil BUMDes 22'!F127</f>
        <v>SEHATI</v>
      </c>
      <c r="G138" s="46">
        <v>3</v>
      </c>
      <c r="H138" s="46">
        <v>3</v>
      </c>
      <c r="I138" s="46">
        <v>3</v>
      </c>
      <c r="J138" s="46">
        <v>3</v>
      </c>
      <c r="K138" s="46">
        <v>3</v>
      </c>
      <c r="L138" s="46">
        <v>3</v>
      </c>
      <c r="M138" s="47">
        <f t="shared" si="14"/>
        <v>18</v>
      </c>
      <c r="N138" s="48">
        <f t="shared" si="15"/>
        <v>15</v>
      </c>
      <c r="O138" s="46">
        <v>2</v>
      </c>
      <c r="P138" s="47">
        <f t="shared" si="25"/>
        <v>2</v>
      </c>
      <c r="Q138" s="48">
        <f t="shared" si="16"/>
        <v>5</v>
      </c>
      <c r="R138" s="46">
        <v>3</v>
      </c>
      <c r="S138" s="46">
        <v>1</v>
      </c>
      <c r="T138" s="46">
        <v>3</v>
      </c>
      <c r="U138" s="47">
        <f t="shared" si="17"/>
        <v>7</v>
      </c>
      <c r="V138" s="48">
        <f t="shared" si="18"/>
        <v>14.583333333333334</v>
      </c>
      <c r="W138" s="46">
        <v>3</v>
      </c>
      <c r="X138" s="46">
        <v>3</v>
      </c>
      <c r="Y138" s="46">
        <v>2</v>
      </c>
      <c r="Z138" s="46">
        <v>2</v>
      </c>
      <c r="AA138" s="47">
        <f t="shared" si="19"/>
        <v>10</v>
      </c>
      <c r="AB138" s="48">
        <f t="shared" si="20"/>
        <v>6.25</v>
      </c>
      <c r="AC138" s="46">
        <v>2</v>
      </c>
      <c r="AD138" s="46">
        <v>3</v>
      </c>
      <c r="AE138" s="46">
        <v>2</v>
      </c>
      <c r="AF138" s="47">
        <f t="shared" si="21"/>
        <v>7</v>
      </c>
      <c r="AG138" s="48">
        <f t="shared" si="22"/>
        <v>8.75</v>
      </c>
      <c r="AH138" s="46">
        <v>3</v>
      </c>
      <c r="AI138" s="46">
        <v>3</v>
      </c>
      <c r="AJ138" s="46">
        <v>4</v>
      </c>
      <c r="AK138" s="47">
        <f t="shared" si="23"/>
        <v>10</v>
      </c>
      <c r="AL138" s="48">
        <f t="shared" si="24"/>
        <v>16.666666666666668</v>
      </c>
      <c r="AM138" s="49">
        <f t="shared" si="26"/>
        <v>66.25</v>
      </c>
      <c r="AN138" s="49" t="str">
        <f t="shared" si="27"/>
        <v>TUMBUH</v>
      </c>
    </row>
    <row r="139" spans="1:40" ht="17.5" x14ac:dyDescent="0.35">
      <c r="A139" s="43">
        <v>132</v>
      </c>
      <c r="B139" s="44" t="s">
        <v>18</v>
      </c>
      <c r="C139" s="44" t="s">
        <v>270</v>
      </c>
      <c r="D139" s="45" t="s">
        <v>293</v>
      </c>
      <c r="E139" s="44" t="s">
        <v>294</v>
      </c>
      <c r="F139" s="37" t="s">
        <v>295</v>
      </c>
      <c r="G139" s="46">
        <v>1</v>
      </c>
      <c r="H139" s="46">
        <v>1</v>
      </c>
      <c r="I139" s="46">
        <v>1</v>
      </c>
      <c r="J139" s="46">
        <v>1</v>
      </c>
      <c r="K139" s="46">
        <v>1</v>
      </c>
      <c r="L139" s="46">
        <v>1</v>
      </c>
      <c r="M139" s="47">
        <f t="shared" si="14"/>
        <v>6</v>
      </c>
      <c r="N139" s="48">
        <f t="shared" si="15"/>
        <v>5</v>
      </c>
      <c r="O139" s="46">
        <v>1</v>
      </c>
      <c r="P139" s="47">
        <f t="shared" si="25"/>
        <v>1</v>
      </c>
      <c r="Q139" s="48">
        <f t="shared" si="16"/>
        <v>2.5</v>
      </c>
      <c r="R139" s="46">
        <v>1</v>
      </c>
      <c r="S139" s="46">
        <v>1</v>
      </c>
      <c r="T139" s="46">
        <v>1</v>
      </c>
      <c r="U139" s="47">
        <f t="shared" si="17"/>
        <v>3</v>
      </c>
      <c r="V139" s="48">
        <f t="shared" si="18"/>
        <v>6.25</v>
      </c>
      <c r="W139" s="46">
        <v>1</v>
      </c>
      <c r="X139" s="46">
        <v>1</v>
      </c>
      <c r="Y139" s="46">
        <v>1</v>
      </c>
      <c r="Z139" s="46">
        <v>1</v>
      </c>
      <c r="AA139" s="47">
        <f t="shared" si="19"/>
        <v>4</v>
      </c>
      <c r="AB139" s="48">
        <f t="shared" si="20"/>
        <v>2.5</v>
      </c>
      <c r="AC139" s="46">
        <v>1</v>
      </c>
      <c r="AD139" s="46">
        <v>1</v>
      </c>
      <c r="AE139" s="46">
        <v>1</v>
      </c>
      <c r="AF139" s="47">
        <f t="shared" si="21"/>
        <v>3</v>
      </c>
      <c r="AG139" s="48">
        <f t="shared" si="22"/>
        <v>3.75</v>
      </c>
      <c r="AH139" s="46">
        <v>1</v>
      </c>
      <c r="AI139" s="46">
        <v>1</v>
      </c>
      <c r="AJ139" s="46">
        <v>1</v>
      </c>
      <c r="AK139" s="47">
        <f t="shared" si="23"/>
        <v>3</v>
      </c>
      <c r="AL139" s="48">
        <f t="shared" si="24"/>
        <v>5</v>
      </c>
      <c r="AM139" s="49">
        <f t="shared" si="26"/>
        <v>25</v>
      </c>
      <c r="AN139" s="49" t="str">
        <f t="shared" si="27"/>
        <v>DASAR</v>
      </c>
    </row>
    <row r="140" spans="1:40" ht="17.5" x14ac:dyDescent="0.35">
      <c r="A140" s="43">
        <v>133</v>
      </c>
      <c r="B140" s="44" t="s">
        <v>18</v>
      </c>
      <c r="C140" s="44" t="s">
        <v>270</v>
      </c>
      <c r="D140" s="45" t="s">
        <v>296</v>
      </c>
      <c r="E140" s="44" t="s">
        <v>297</v>
      </c>
      <c r="F140" s="37" t="str">
        <f>'[1]Profil BUMDes 22'!F128</f>
        <v>WIRO SASTRO</v>
      </c>
      <c r="G140" s="46">
        <v>3</v>
      </c>
      <c r="H140" s="46">
        <v>3</v>
      </c>
      <c r="I140" s="46">
        <v>2</v>
      </c>
      <c r="J140" s="46">
        <v>1</v>
      </c>
      <c r="K140" s="46">
        <v>1</v>
      </c>
      <c r="L140" s="46">
        <v>2</v>
      </c>
      <c r="M140" s="47">
        <f t="shared" si="14"/>
        <v>12</v>
      </c>
      <c r="N140" s="48">
        <f t="shared" si="15"/>
        <v>10</v>
      </c>
      <c r="O140" s="46">
        <v>3</v>
      </c>
      <c r="P140" s="47">
        <f t="shared" si="25"/>
        <v>3</v>
      </c>
      <c r="Q140" s="48">
        <f t="shared" si="16"/>
        <v>7.5</v>
      </c>
      <c r="R140" s="46">
        <v>2</v>
      </c>
      <c r="S140" s="46">
        <v>1</v>
      </c>
      <c r="T140" s="46">
        <v>3</v>
      </c>
      <c r="U140" s="47">
        <f t="shared" si="17"/>
        <v>6</v>
      </c>
      <c r="V140" s="48">
        <f t="shared" si="18"/>
        <v>12.5</v>
      </c>
      <c r="W140" s="46">
        <v>1</v>
      </c>
      <c r="X140" s="46">
        <v>2</v>
      </c>
      <c r="Y140" s="46">
        <v>1</v>
      </c>
      <c r="Z140" s="46">
        <v>1</v>
      </c>
      <c r="AA140" s="47">
        <f t="shared" si="19"/>
        <v>5</v>
      </c>
      <c r="AB140" s="48">
        <f t="shared" si="20"/>
        <v>3.125</v>
      </c>
      <c r="AC140" s="46">
        <v>3</v>
      </c>
      <c r="AD140" s="46">
        <v>3</v>
      </c>
      <c r="AE140" s="46">
        <v>1</v>
      </c>
      <c r="AF140" s="47">
        <f t="shared" si="21"/>
        <v>7</v>
      </c>
      <c r="AG140" s="48">
        <f t="shared" si="22"/>
        <v>8.75</v>
      </c>
      <c r="AH140" s="46">
        <v>4</v>
      </c>
      <c r="AI140" s="46">
        <v>3</v>
      </c>
      <c r="AJ140" s="46">
        <v>1</v>
      </c>
      <c r="AK140" s="47">
        <f t="shared" si="23"/>
        <v>8</v>
      </c>
      <c r="AL140" s="48">
        <f t="shared" si="24"/>
        <v>13.333333333333334</v>
      </c>
      <c r="AM140" s="49">
        <f t="shared" si="26"/>
        <v>55.208333333333336</v>
      </c>
      <c r="AN140" s="49" t="str">
        <f t="shared" si="27"/>
        <v>TUMBUH</v>
      </c>
    </row>
    <row r="141" spans="1:40" ht="17.5" x14ac:dyDescent="0.35">
      <c r="A141" s="43">
        <v>134</v>
      </c>
      <c r="B141" s="44" t="s">
        <v>18</v>
      </c>
      <c r="C141" s="44" t="s">
        <v>270</v>
      </c>
      <c r="D141" s="45" t="s">
        <v>298</v>
      </c>
      <c r="E141" s="44" t="s">
        <v>299</v>
      </c>
      <c r="F141" s="37" t="str">
        <f>'[1]Profil BUMDes 22'!F129</f>
        <v>MATA BANGSA</v>
      </c>
      <c r="G141" s="46">
        <v>3</v>
      </c>
      <c r="H141" s="46">
        <v>3</v>
      </c>
      <c r="I141" s="46">
        <v>3</v>
      </c>
      <c r="J141" s="46">
        <v>3</v>
      </c>
      <c r="K141" s="46">
        <v>3</v>
      </c>
      <c r="L141" s="46">
        <v>3</v>
      </c>
      <c r="M141" s="47">
        <f t="shared" si="14"/>
        <v>18</v>
      </c>
      <c r="N141" s="48">
        <f t="shared" si="15"/>
        <v>15</v>
      </c>
      <c r="O141" s="46">
        <v>3</v>
      </c>
      <c r="P141" s="47">
        <f t="shared" si="25"/>
        <v>3</v>
      </c>
      <c r="Q141" s="48">
        <f t="shared" si="16"/>
        <v>7.5</v>
      </c>
      <c r="R141" s="46">
        <v>3</v>
      </c>
      <c r="S141" s="46">
        <v>3</v>
      </c>
      <c r="T141" s="46">
        <v>3</v>
      </c>
      <c r="U141" s="47">
        <f t="shared" si="17"/>
        <v>9</v>
      </c>
      <c r="V141" s="48">
        <f t="shared" si="18"/>
        <v>18.75</v>
      </c>
      <c r="W141" s="46">
        <v>2</v>
      </c>
      <c r="X141" s="46">
        <v>2</v>
      </c>
      <c r="Y141" s="46">
        <v>2</v>
      </c>
      <c r="Z141" s="46">
        <v>1</v>
      </c>
      <c r="AA141" s="47">
        <f t="shared" si="19"/>
        <v>7</v>
      </c>
      <c r="AB141" s="48">
        <f t="shared" si="20"/>
        <v>4.375</v>
      </c>
      <c r="AC141" s="46">
        <v>4</v>
      </c>
      <c r="AD141" s="46">
        <v>4</v>
      </c>
      <c r="AE141" s="46">
        <v>1</v>
      </c>
      <c r="AF141" s="47">
        <f t="shared" si="21"/>
        <v>9</v>
      </c>
      <c r="AG141" s="48">
        <f t="shared" si="22"/>
        <v>11.25</v>
      </c>
      <c r="AH141" s="46">
        <v>4</v>
      </c>
      <c r="AI141" s="46">
        <v>3</v>
      </c>
      <c r="AJ141" s="46">
        <v>1</v>
      </c>
      <c r="AK141" s="47">
        <f t="shared" si="23"/>
        <v>8</v>
      </c>
      <c r="AL141" s="48">
        <f t="shared" si="24"/>
        <v>13.333333333333334</v>
      </c>
      <c r="AM141" s="49">
        <f t="shared" si="26"/>
        <v>70.208333333333329</v>
      </c>
      <c r="AN141" s="49" t="str">
        <f t="shared" si="27"/>
        <v>TUMBUH</v>
      </c>
    </row>
    <row r="142" spans="1:40" ht="17.5" x14ac:dyDescent="0.35">
      <c r="A142" s="43">
        <v>135</v>
      </c>
      <c r="B142" s="44" t="s">
        <v>18</v>
      </c>
      <c r="C142" s="44" t="s">
        <v>270</v>
      </c>
      <c r="D142" s="45" t="s">
        <v>300</v>
      </c>
      <c r="E142" s="44" t="s">
        <v>301</v>
      </c>
      <c r="F142" s="37" t="str">
        <f>'[1]Profil BUMDes 22'!F130</f>
        <v>SEJAHTERA MAYANG</v>
      </c>
      <c r="G142" s="46">
        <v>3</v>
      </c>
      <c r="H142" s="46">
        <v>3</v>
      </c>
      <c r="I142" s="46">
        <v>3</v>
      </c>
      <c r="J142" s="46">
        <v>3</v>
      </c>
      <c r="K142" s="46">
        <v>3</v>
      </c>
      <c r="L142" s="46">
        <v>3</v>
      </c>
      <c r="M142" s="47">
        <f t="shared" si="14"/>
        <v>18</v>
      </c>
      <c r="N142" s="48">
        <f t="shared" si="15"/>
        <v>15</v>
      </c>
      <c r="O142" s="46">
        <v>3</v>
      </c>
      <c r="P142" s="47">
        <f t="shared" si="25"/>
        <v>3</v>
      </c>
      <c r="Q142" s="48">
        <f t="shared" si="16"/>
        <v>7.5</v>
      </c>
      <c r="R142" s="46">
        <v>3</v>
      </c>
      <c r="S142" s="46">
        <v>2</v>
      </c>
      <c r="T142" s="46">
        <v>3</v>
      </c>
      <c r="U142" s="47">
        <f t="shared" si="17"/>
        <v>8</v>
      </c>
      <c r="V142" s="48">
        <f t="shared" si="18"/>
        <v>16.666666666666668</v>
      </c>
      <c r="W142" s="46">
        <v>3</v>
      </c>
      <c r="X142" s="46">
        <v>3</v>
      </c>
      <c r="Y142" s="46">
        <v>2</v>
      </c>
      <c r="Z142" s="46">
        <v>3</v>
      </c>
      <c r="AA142" s="47">
        <f t="shared" si="19"/>
        <v>11</v>
      </c>
      <c r="AB142" s="48">
        <f t="shared" si="20"/>
        <v>6.875</v>
      </c>
      <c r="AC142" s="46">
        <v>3</v>
      </c>
      <c r="AD142" s="46">
        <v>3</v>
      </c>
      <c r="AE142" s="46">
        <v>4</v>
      </c>
      <c r="AF142" s="47">
        <f t="shared" si="21"/>
        <v>10</v>
      </c>
      <c r="AG142" s="48">
        <f t="shared" si="22"/>
        <v>12.5</v>
      </c>
      <c r="AH142" s="46">
        <v>3</v>
      </c>
      <c r="AI142" s="46">
        <v>3</v>
      </c>
      <c r="AJ142" s="46">
        <v>3</v>
      </c>
      <c r="AK142" s="47">
        <f t="shared" si="23"/>
        <v>9</v>
      </c>
      <c r="AL142" s="48">
        <f t="shared" si="24"/>
        <v>15</v>
      </c>
      <c r="AM142" s="49">
        <f t="shared" si="26"/>
        <v>73.541666666666671</v>
      </c>
      <c r="AN142" s="49" t="str">
        <f t="shared" si="27"/>
        <v>TUMBUH</v>
      </c>
    </row>
    <row r="143" spans="1:40" ht="17.5" x14ac:dyDescent="0.35">
      <c r="A143" s="43">
        <v>136</v>
      </c>
      <c r="B143" s="44" t="s">
        <v>18</v>
      </c>
      <c r="C143" s="44" t="s">
        <v>302</v>
      </c>
      <c r="D143" s="45" t="s">
        <v>303</v>
      </c>
      <c r="E143" s="44" t="s">
        <v>304</v>
      </c>
      <c r="F143" s="37" t="str">
        <f>'[1]Profil BUMDes 22'!F135</f>
        <v>PANDAWA</v>
      </c>
      <c r="G143" s="54">
        <v>3</v>
      </c>
      <c r="H143" s="54">
        <v>2</v>
      </c>
      <c r="I143" s="54">
        <v>3</v>
      </c>
      <c r="J143" s="54">
        <v>2</v>
      </c>
      <c r="K143" s="54">
        <v>1</v>
      </c>
      <c r="L143" s="54">
        <v>2</v>
      </c>
      <c r="M143" s="47">
        <f>G143+H143+I143+J143+K143+L143</f>
        <v>13</v>
      </c>
      <c r="N143" s="48">
        <f>M143*20/24</f>
        <v>10.833333333333334</v>
      </c>
      <c r="O143" s="54">
        <v>1</v>
      </c>
      <c r="P143" s="47">
        <f>O143</f>
        <v>1</v>
      </c>
      <c r="Q143" s="48">
        <f>P143*10/4</f>
        <v>2.5</v>
      </c>
      <c r="R143" s="55">
        <v>2</v>
      </c>
      <c r="S143" s="55">
        <v>1</v>
      </c>
      <c r="T143" s="55">
        <v>2</v>
      </c>
      <c r="U143" s="47">
        <f>R143+S143+T143</f>
        <v>5</v>
      </c>
      <c r="V143" s="48">
        <f>U143*25/12</f>
        <v>10.416666666666666</v>
      </c>
      <c r="W143" s="54">
        <v>2</v>
      </c>
      <c r="X143" s="54">
        <v>2</v>
      </c>
      <c r="Y143" s="54">
        <v>2</v>
      </c>
      <c r="Z143" s="54">
        <v>1</v>
      </c>
      <c r="AA143" s="47">
        <f>W143+X143+Y143+Z143</f>
        <v>7</v>
      </c>
      <c r="AB143" s="48">
        <f>AA143*10/16</f>
        <v>4.375</v>
      </c>
      <c r="AC143" s="55">
        <v>1</v>
      </c>
      <c r="AD143" s="55">
        <v>2</v>
      </c>
      <c r="AE143" s="55">
        <v>1</v>
      </c>
      <c r="AF143" s="47">
        <f>AC143+AD143+AE143</f>
        <v>4</v>
      </c>
      <c r="AG143" s="48">
        <f>AF143*15/12</f>
        <v>5</v>
      </c>
      <c r="AH143" s="55">
        <v>3</v>
      </c>
      <c r="AI143" s="55">
        <v>2</v>
      </c>
      <c r="AJ143" s="55">
        <v>1</v>
      </c>
      <c r="AK143" s="47">
        <f>AH143+AI143+AJ143</f>
        <v>6</v>
      </c>
      <c r="AL143" s="48">
        <f>AK143*20/12</f>
        <v>10</v>
      </c>
      <c r="AM143" s="49">
        <f>N143+Q143+V143+AB143+AG143+AL143</f>
        <v>43.125</v>
      </c>
      <c r="AN143" s="49" t="str">
        <f>IF(AM143&gt;=85, "MAJU", IF(AM143&gt;=75, "BERKEMBANG", IF(AM143&gt;=50, "TUMBUH", IF(AM143&gt;=25, "DASAR"))))</f>
        <v>DASAR</v>
      </c>
    </row>
    <row r="144" spans="1:40" ht="17.5" x14ac:dyDescent="0.35">
      <c r="A144" s="43">
        <v>137</v>
      </c>
      <c r="B144" s="44" t="s">
        <v>18</v>
      </c>
      <c r="C144" s="44" t="s">
        <v>302</v>
      </c>
      <c r="D144" s="45" t="s">
        <v>305</v>
      </c>
      <c r="E144" s="44" t="s">
        <v>306</v>
      </c>
      <c r="F144" s="37" t="str">
        <f>'[1]Profil BUMDes 22'!F131</f>
        <v>NGEMPLAK MAJU MAKMUR</v>
      </c>
      <c r="G144" s="54">
        <v>3</v>
      </c>
      <c r="H144" s="54">
        <v>2</v>
      </c>
      <c r="I144" s="54">
        <v>3</v>
      </c>
      <c r="J144" s="54">
        <v>2</v>
      </c>
      <c r="K144" s="54">
        <v>1</v>
      </c>
      <c r="L144" s="54">
        <v>2</v>
      </c>
      <c r="M144" s="47">
        <f t="shared" si="14"/>
        <v>13</v>
      </c>
      <c r="N144" s="48">
        <f t="shared" si="15"/>
        <v>10.833333333333334</v>
      </c>
      <c r="O144" s="54">
        <v>1</v>
      </c>
      <c r="P144" s="47">
        <f t="shared" si="25"/>
        <v>1</v>
      </c>
      <c r="Q144" s="48">
        <f t="shared" si="16"/>
        <v>2.5</v>
      </c>
      <c r="R144" s="55">
        <v>2</v>
      </c>
      <c r="S144" s="55">
        <v>1</v>
      </c>
      <c r="T144" s="55">
        <v>2</v>
      </c>
      <c r="U144" s="47">
        <f t="shared" si="17"/>
        <v>5</v>
      </c>
      <c r="V144" s="48">
        <f t="shared" si="18"/>
        <v>10.416666666666666</v>
      </c>
      <c r="W144" s="54">
        <v>2</v>
      </c>
      <c r="X144" s="54">
        <v>2</v>
      </c>
      <c r="Y144" s="54">
        <v>2</v>
      </c>
      <c r="Z144" s="54">
        <v>1</v>
      </c>
      <c r="AA144" s="47">
        <f t="shared" si="19"/>
        <v>7</v>
      </c>
      <c r="AB144" s="48">
        <f t="shared" si="20"/>
        <v>4.375</v>
      </c>
      <c r="AC144" s="55">
        <v>1</v>
      </c>
      <c r="AD144" s="55">
        <v>2</v>
      </c>
      <c r="AE144" s="55">
        <v>1</v>
      </c>
      <c r="AF144" s="47">
        <f t="shared" si="21"/>
        <v>4</v>
      </c>
      <c r="AG144" s="48">
        <f t="shared" si="22"/>
        <v>5</v>
      </c>
      <c r="AH144" s="55">
        <v>3</v>
      </c>
      <c r="AI144" s="55">
        <v>2</v>
      </c>
      <c r="AJ144" s="55">
        <v>1</v>
      </c>
      <c r="AK144" s="47">
        <f t="shared" si="23"/>
        <v>6</v>
      </c>
      <c r="AL144" s="48">
        <f t="shared" si="24"/>
        <v>10</v>
      </c>
      <c r="AM144" s="49">
        <f t="shared" si="26"/>
        <v>43.125</v>
      </c>
      <c r="AN144" s="49" t="str">
        <f t="shared" si="27"/>
        <v>DASAR</v>
      </c>
    </row>
    <row r="145" spans="1:40" ht="17.5" x14ac:dyDescent="0.35">
      <c r="A145" s="43">
        <v>138</v>
      </c>
      <c r="B145" s="44" t="s">
        <v>18</v>
      </c>
      <c r="C145" s="44" t="s">
        <v>302</v>
      </c>
      <c r="D145" s="45" t="s">
        <v>307</v>
      </c>
      <c r="E145" s="44" t="s">
        <v>308</v>
      </c>
      <c r="F145" s="37" t="str">
        <f>'[1]Profil BUMDes 22'!F132</f>
        <v>JUARA</v>
      </c>
      <c r="G145" s="54">
        <v>3</v>
      </c>
      <c r="H145" s="54">
        <v>2</v>
      </c>
      <c r="I145" s="54">
        <v>3</v>
      </c>
      <c r="J145" s="54">
        <v>2</v>
      </c>
      <c r="K145" s="54">
        <v>1</v>
      </c>
      <c r="L145" s="54">
        <v>3</v>
      </c>
      <c r="M145" s="47">
        <f t="shared" si="14"/>
        <v>14</v>
      </c>
      <c r="N145" s="48">
        <f t="shared" si="15"/>
        <v>11.666666666666666</v>
      </c>
      <c r="O145" s="54">
        <v>2</v>
      </c>
      <c r="P145" s="47">
        <f t="shared" si="25"/>
        <v>2</v>
      </c>
      <c r="Q145" s="48">
        <f t="shared" si="16"/>
        <v>5</v>
      </c>
      <c r="R145" s="55">
        <v>3</v>
      </c>
      <c r="S145" s="55">
        <v>1</v>
      </c>
      <c r="T145" s="55">
        <v>3</v>
      </c>
      <c r="U145" s="47">
        <f t="shared" si="17"/>
        <v>7</v>
      </c>
      <c r="V145" s="48">
        <f t="shared" si="18"/>
        <v>14.583333333333334</v>
      </c>
      <c r="W145" s="54">
        <v>2</v>
      </c>
      <c r="X145" s="54">
        <v>2</v>
      </c>
      <c r="Y145" s="54">
        <v>2</v>
      </c>
      <c r="Z145" s="54">
        <v>2</v>
      </c>
      <c r="AA145" s="47">
        <f t="shared" si="19"/>
        <v>8</v>
      </c>
      <c r="AB145" s="48">
        <f t="shared" si="20"/>
        <v>5</v>
      </c>
      <c r="AC145" s="55">
        <v>3</v>
      </c>
      <c r="AD145" s="55">
        <v>2</v>
      </c>
      <c r="AE145" s="55">
        <v>2</v>
      </c>
      <c r="AF145" s="47">
        <f t="shared" si="21"/>
        <v>7</v>
      </c>
      <c r="AG145" s="48">
        <f t="shared" si="22"/>
        <v>8.75</v>
      </c>
      <c r="AH145" s="55">
        <v>3</v>
      </c>
      <c r="AI145" s="55">
        <v>2</v>
      </c>
      <c r="AJ145" s="55">
        <v>1</v>
      </c>
      <c r="AK145" s="47">
        <f t="shared" si="23"/>
        <v>6</v>
      </c>
      <c r="AL145" s="48">
        <f t="shared" si="24"/>
        <v>10</v>
      </c>
      <c r="AM145" s="49">
        <f t="shared" si="26"/>
        <v>55</v>
      </c>
      <c r="AN145" s="49" t="str">
        <f t="shared" si="27"/>
        <v>TUMBUH</v>
      </c>
    </row>
    <row r="146" spans="1:40" ht="17.5" x14ac:dyDescent="0.35">
      <c r="A146" s="43">
        <v>139</v>
      </c>
      <c r="B146" s="44" t="s">
        <v>18</v>
      </c>
      <c r="C146" s="44" t="s">
        <v>302</v>
      </c>
      <c r="D146" s="45" t="s">
        <v>309</v>
      </c>
      <c r="E146" s="44" t="s">
        <v>310</v>
      </c>
      <c r="F146" s="37" t="str">
        <f>'[1]Profil BUMDes 22'!F133</f>
        <v>KARYA MAKMUR</v>
      </c>
      <c r="G146" s="54">
        <v>4</v>
      </c>
      <c r="H146" s="54">
        <v>4</v>
      </c>
      <c r="I146" s="54">
        <v>3</v>
      </c>
      <c r="J146" s="54">
        <v>4</v>
      </c>
      <c r="K146" s="54">
        <v>1</v>
      </c>
      <c r="L146" s="54">
        <v>3</v>
      </c>
      <c r="M146" s="47">
        <f t="shared" si="14"/>
        <v>19</v>
      </c>
      <c r="N146" s="48">
        <f t="shared" si="15"/>
        <v>15.833333333333334</v>
      </c>
      <c r="O146" s="54">
        <v>2</v>
      </c>
      <c r="P146" s="47">
        <f t="shared" si="25"/>
        <v>2</v>
      </c>
      <c r="Q146" s="48">
        <f t="shared" si="16"/>
        <v>5</v>
      </c>
      <c r="R146" s="55">
        <v>3</v>
      </c>
      <c r="S146" s="55">
        <v>1</v>
      </c>
      <c r="T146" s="55">
        <v>3</v>
      </c>
      <c r="U146" s="47">
        <f t="shared" si="17"/>
        <v>7</v>
      </c>
      <c r="V146" s="48">
        <f t="shared" si="18"/>
        <v>14.583333333333334</v>
      </c>
      <c r="W146" s="54">
        <v>2</v>
      </c>
      <c r="X146" s="54">
        <v>2</v>
      </c>
      <c r="Y146" s="54">
        <v>1</v>
      </c>
      <c r="Z146" s="54">
        <v>1</v>
      </c>
      <c r="AA146" s="47">
        <f t="shared" si="19"/>
        <v>6</v>
      </c>
      <c r="AB146" s="48">
        <f t="shared" si="20"/>
        <v>3.75</v>
      </c>
      <c r="AC146" s="55">
        <v>1</v>
      </c>
      <c r="AD146" s="55">
        <v>3</v>
      </c>
      <c r="AE146" s="55">
        <v>1</v>
      </c>
      <c r="AF146" s="47">
        <f t="shared" si="21"/>
        <v>5</v>
      </c>
      <c r="AG146" s="48">
        <f t="shared" si="22"/>
        <v>6.25</v>
      </c>
      <c r="AH146" s="55">
        <v>3</v>
      </c>
      <c r="AI146" s="55">
        <v>2</v>
      </c>
      <c r="AJ146" s="55">
        <v>1</v>
      </c>
      <c r="AK146" s="47">
        <f t="shared" si="23"/>
        <v>6</v>
      </c>
      <c r="AL146" s="48">
        <f t="shared" si="24"/>
        <v>10</v>
      </c>
      <c r="AM146" s="49">
        <f t="shared" si="26"/>
        <v>55.416666666666671</v>
      </c>
      <c r="AN146" s="49" t="str">
        <f t="shared" si="27"/>
        <v>TUMBUH</v>
      </c>
    </row>
    <row r="147" spans="1:40" ht="17.5" x14ac:dyDescent="0.35">
      <c r="A147" s="43">
        <v>140</v>
      </c>
      <c r="B147" s="44" t="s">
        <v>18</v>
      </c>
      <c r="C147" s="44" t="s">
        <v>302</v>
      </c>
      <c r="D147" s="45" t="s">
        <v>311</v>
      </c>
      <c r="E147" s="44" t="s">
        <v>312</v>
      </c>
      <c r="F147" s="37" t="str">
        <f>'[1]Profil BUMDes 22'!F134</f>
        <v>PARAMA JAYA</v>
      </c>
      <c r="G147" s="54">
        <v>4</v>
      </c>
      <c r="H147" s="54">
        <v>4</v>
      </c>
      <c r="I147" s="54">
        <v>3</v>
      </c>
      <c r="J147" s="54">
        <v>3</v>
      </c>
      <c r="K147" s="54">
        <v>1</v>
      </c>
      <c r="L147" s="54">
        <v>3</v>
      </c>
      <c r="M147" s="47">
        <f t="shared" si="14"/>
        <v>18</v>
      </c>
      <c r="N147" s="48">
        <f t="shared" si="15"/>
        <v>15</v>
      </c>
      <c r="O147" s="54">
        <v>2</v>
      </c>
      <c r="P147" s="47">
        <f t="shared" si="25"/>
        <v>2</v>
      </c>
      <c r="Q147" s="48">
        <f t="shared" si="16"/>
        <v>5</v>
      </c>
      <c r="R147" s="55">
        <v>1</v>
      </c>
      <c r="S147" s="55">
        <v>1</v>
      </c>
      <c r="T147" s="55">
        <v>3</v>
      </c>
      <c r="U147" s="47">
        <f t="shared" si="17"/>
        <v>5</v>
      </c>
      <c r="V147" s="48">
        <f t="shared" si="18"/>
        <v>10.416666666666666</v>
      </c>
      <c r="W147" s="54">
        <v>2</v>
      </c>
      <c r="X147" s="54">
        <v>2</v>
      </c>
      <c r="Y147" s="54">
        <v>2</v>
      </c>
      <c r="Z147" s="54">
        <v>1</v>
      </c>
      <c r="AA147" s="47">
        <f t="shared" si="19"/>
        <v>7</v>
      </c>
      <c r="AB147" s="48">
        <f t="shared" si="20"/>
        <v>4.375</v>
      </c>
      <c r="AC147" s="55">
        <v>1</v>
      </c>
      <c r="AD147" s="55">
        <v>3</v>
      </c>
      <c r="AE147" s="55">
        <v>1</v>
      </c>
      <c r="AF147" s="47">
        <f t="shared" si="21"/>
        <v>5</v>
      </c>
      <c r="AG147" s="48">
        <f t="shared" si="22"/>
        <v>6.25</v>
      </c>
      <c r="AH147" s="55">
        <v>1</v>
      </c>
      <c r="AI147" s="55">
        <v>2</v>
      </c>
      <c r="AJ147" s="55">
        <v>1</v>
      </c>
      <c r="AK147" s="47">
        <f t="shared" si="23"/>
        <v>4</v>
      </c>
      <c r="AL147" s="48">
        <f t="shared" si="24"/>
        <v>6.666666666666667</v>
      </c>
      <c r="AM147" s="49">
        <f t="shared" si="26"/>
        <v>47.708333333333329</v>
      </c>
      <c r="AN147" s="49" t="str">
        <f t="shared" si="27"/>
        <v>DASAR</v>
      </c>
    </row>
    <row r="148" spans="1:40" ht="17.5" x14ac:dyDescent="0.35">
      <c r="A148" s="43">
        <v>141</v>
      </c>
      <c r="B148" s="44" t="s">
        <v>18</v>
      </c>
      <c r="C148" s="44" t="s">
        <v>302</v>
      </c>
      <c r="D148" s="45" t="s">
        <v>313</v>
      </c>
      <c r="E148" s="44" t="s">
        <v>314</v>
      </c>
      <c r="F148" s="37" t="s">
        <v>315</v>
      </c>
      <c r="G148" s="54">
        <v>1</v>
      </c>
      <c r="H148" s="54">
        <v>1</v>
      </c>
      <c r="I148" s="54">
        <v>1</v>
      </c>
      <c r="J148" s="54">
        <v>1</v>
      </c>
      <c r="K148" s="54">
        <v>1</v>
      </c>
      <c r="L148" s="54">
        <v>1</v>
      </c>
      <c r="M148" s="47">
        <f t="shared" si="14"/>
        <v>6</v>
      </c>
      <c r="N148" s="48">
        <f t="shared" si="15"/>
        <v>5</v>
      </c>
      <c r="O148" s="54">
        <v>1</v>
      </c>
      <c r="P148" s="47">
        <f t="shared" si="25"/>
        <v>1</v>
      </c>
      <c r="Q148" s="48">
        <f t="shared" si="16"/>
        <v>2.5</v>
      </c>
      <c r="R148" s="55">
        <v>1</v>
      </c>
      <c r="S148" s="55">
        <v>1</v>
      </c>
      <c r="T148" s="55">
        <v>1</v>
      </c>
      <c r="U148" s="47">
        <f t="shared" si="17"/>
        <v>3</v>
      </c>
      <c r="V148" s="48">
        <f t="shared" si="18"/>
        <v>6.25</v>
      </c>
      <c r="W148" s="54">
        <v>1</v>
      </c>
      <c r="X148" s="54">
        <v>1</v>
      </c>
      <c r="Y148" s="54">
        <v>1</v>
      </c>
      <c r="Z148" s="54">
        <v>1</v>
      </c>
      <c r="AA148" s="47">
        <f t="shared" si="19"/>
        <v>4</v>
      </c>
      <c r="AB148" s="48">
        <f t="shared" si="20"/>
        <v>2.5</v>
      </c>
      <c r="AC148" s="55">
        <v>1</v>
      </c>
      <c r="AD148" s="55">
        <v>1</v>
      </c>
      <c r="AE148" s="55">
        <v>1</v>
      </c>
      <c r="AF148" s="47">
        <f t="shared" si="21"/>
        <v>3</v>
      </c>
      <c r="AG148" s="48">
        <f t="shared" si="22"/>
        <v>3.75</v>
      </c>
      <c r="AH148" s="55">
        <v>1</v>
      </c>
      <c r="AI148" s="55">
        <v>1</v>
      </c>
      <c r="AJ148" s="55">
        <v>1</v>
      </c>
      <c r="AK148" s="47">
        <f t="shared" si="23"/>
        <v>3</v>
      </c>
      <c r="AL148" s="48">
        <f t="shared" si="24"/>
        <v>5</v>
      </c>
      <c r="AM148" s="49">
        <f t="shared" si="26"/>
        <v>25</v>
      </c>
      <c r="AN148" s="49" t="str">
        <f t="shared" si="27"/>
        <v>DASAR</v>
      </c>
    </row>
    <row r="149" spans="1:40" ht="17.5" x14ac:dyDescent="0.35">
      <c r="A149" s="43">
        <v>142</v>
      </c>
      <c r="B149" s="44" t="s">
        <v>18</v>
      </c>
      <c r="C149" s="44" t="s">
        <v>302</v>
      </c>
      <c r="D149" s="45" t="s">
        <v>316</v>
      </c>
      <c r="E149" s="44" t="s">
        <v>317</v>
      </c>
      <c r="F149" s="37" t="s">
        <v>318</v>
      </c>
      <c r="G149" s="54">
        <v>1</v>
      </c>
      <c r="H149" s="54">
        <v>1</v>
      </c>
      <c r="I149" s="54">
        <v>1</v>
      </c>
      <c r="J149" s="54">
        <v>1</v>
      </c>
      <c r="K149" s="54">
        <v>1</v>
      </c>
      <c r="L149" s="54">
        <v>1</v>
      </c>
      <c r="M149" s="47">
        <f t="shared" si="14"/>
        <v>6</v>
      </c>
      <c r="N149" s="48">
        <f t="shared" si="15"/>
        <v>5</v>
      </c>
      <c r="O149" s="54">
        <v>1</v>
      </c>
      <c r="P149" s="47">
        <f t="shared" si="25"/>
        <v>1</v>
      </c>
      <c r="Q149" s="48">
        <f t="shared" si="16"/>
        <v>2.5</v>
      </c>
      <c r="R149" s="55">
        <v>1</v>
      </c>
      <c r="S149" s="55">
        <v>1</v>
      </c>
      <c r="T149" s="55">
        <v>1</v>
      </c>
      <c r="U149" s="47">
        <f t="shared" si="17"/>
        <v>3</v>
      </c>
      <c r="V149" s="48">
        <f t="shared" si="18"/>
        <v>6.25</v>
      </c>
      <c r="W149" s="54">
        <v>1</v>
      </c>
      <c r="X149" s="54">
        <v>1</v>
      </c>
      <c r="Y149" s="54">
        <v>1</v>
      </c>
      <c r="Z149" s="54">
        <v>1</v>
      </c>
      <c r="AA149" s="47">
        <f t="shared" si="19"/>
        <v>4</v>
      </c>
      <c r="AB149" s="48">
        <f t="shared" si="20"/>
        <v>2.5</v>
      </c>
      <c r="AC149" s="55">
        <v>1</v>
      </c>
      <c r="AD149" s="55">
        <v>1</v>
      </c>
      <c r="AE149" s="55">
        <v>1</v>
      </c>
      <c r="AF149" s="47">
        <f t="shared" si="21"/>
        <v>3</v>
      </c>
      <c r="AG149" s="48">
        <f t="shared" si="22"/>
        <v>3.75</v>
      </c>
      <c r="AH149" s="55">
        <v>1</v>
      </c>
      <c r="AI149" s="55">
        <v>1</v>
      </c>
      <c r="AJ149" s="55">
        <v>1</v>
      </c>
      <c r="AK149" s="47">
        <f t="shared" si="23"/>
        <v>3</v>
      </c>
      <c r="AL149" s="48">
        <f t="shared" si="24"/>
        <v>5</v>
      </c>
      <c r="AM149" s="49">
        <f t="shared" si="26"/>
        <v>25</v>
      </c>
      <c r="AN149" s="49" t="str">
        <f t="shared" si="27"/>
        <v>DASAR</v>
      </c>
    </row>
    <row r="150" spans="1:40" ht="17.5" x14ac:dyDescent="0.35">
      <c r="A150" s="43">
        <v>143</v>
      </c>
      <c r="B150" s="44" t="s">
        <v>18</v>
      </c>
      <c r="C150" s="44" t="s">
        <v>302</v>
      </c>
      <c r="D150" s="45" t="s">
        <v>319</v>
      </c>
      <c r="E150" s="44" t="s">
        <v>320</v>
      </c>
      <c r="F150" s="37" t="str">
        <f>'[1]Profil BUMDes 22'!F136</f>
        <v>MARALABA</v>
      </c>
      <c r="G150" s="54">
        <v>4</v>
      </c>
      <c r="H150" s="54">
        <v>3</v>
      </c>
      <c r="I150" s="54">
        <v>3</v>
      </c>
      <c r="J150" s="54">
        <v>1</v>
      </c>
      <c r="K150" s="54">
        <v>1</v>
      </c>
      <c r="L150" s="54">
        <v>3</v>
      </c>
      <c r="M150" s="47">
        <f t="shared" si="14"/>
        <v>15</v>
      </c>
      <c r="N150" s="48">
        <f t="shared" si="15"/>
        <v>12.5</v>
      </c>
      <c r="O150" s="54">
        <v>3</v>
      </c>
      <c r="P150" s="47">
        <f t="shared" si="25"/>
        <v>3</v>
      </c>
      <c r="Q150" s="48">
        <f t="shared" si="16"/>
        <v>7.5</v>
      </c>
      <c r="R150" s="54">
        <v>2</v>
      </c>
      <c r="S150" s="54">
        <v>1</v>
      </c>
      <c r="T150" s="54">
        <v>2</v>
      </c>
      <c r="U150" s="47">
        <f t="shared" si="17"/>
        <v>5</v>
      </c>
      <c r="V150" s="48">
        <f t="shared" si="18"/>
        <v>10.416666666666666</v>
      </c>
      <c r="W150" s="54">
        <v>2</v>
      </c>
      <c r="X150" s="54">
        <v>2</v>
      </c>
      <c r="Y150" s="54">
        <v>1</v>
      </c>
      <c r="Z150" s="54">
        <v>1</v>
      </c>
      <c r="AA150" s="47">
        <f t="shared" si="19"/>
        <v>6</v>
      </c>
      <c r="AB150" s="48">
        <f t="shared" si="20"/>
        <v>3.75</v>
      </c>
      <c r="AC150" s="54">
        <v>1</v>
      </c>
      <c r="AD150" s="54">
        <v>1</v>
      </c>
      <c r="AE150" s="54">
        <v>1</v>
      </c>
      <c r="AF150" s="47">
        <f t="shared" si="21"/>
        <v>3</v>
      </c>
      <c r="AG150" s="48">
        <f t="shared" si="22"/>
        <v>3.75</v>
      </c>
      <c r="AH150" s="54">
        <v>2</v>
      </c>
      <c r="AI150" s="54">
        <v>3</v>
      </c>
      <c r="AJ150" s="54">
        <v>1</v>
      </c>
      <c r="AK150" s="47">
        <f t="shared" si="23"/>
        <v>6</v>
      </c>
      <c r="AL150" s="48">
        <f t="shared" si="24"/>
        <v>10</v>
      </c>
      <c r="AM150" s="49">
        <f t="shared" si="26"/>
        <v>47.916666666666664</v>
      </c>
      <c r="AN150" s="49" t="str">
        <f t="shared" si="27"/>
        <v>DASAR</v>
      </c>
    </row>
    <row r="151" spans="1:40" ht="17.5" x14ac:dyDescent="0.35">
      <c r="A151" s="43">
        <v>144</v>
      </c>
      <c r="B151" s="44" t="s">
        <v>18</v>
      </c>
      <c r="C151" s="44" t="s">
        <v>302</v>
      </c>
      <c r="D151" s="45" t="s">
        <v>321</v>
      </c>
      <c r="E151" s="44" t="s">
        <v>322</v>
      </c>
      <c r="F151" s="37" t="str">
        <f>'[1]Profil BUMDes 22'!F137</f>
        <v>WIRA USAHA</v>
      </c>
      <c r="G151" s="54">
        <v>4</v>
      </c>
      <c r="H151" s="54">
        <v>4</v>
      </c>
      <c r="I151" s="54">
        <v>3</v>
      </c>
      <c r="J151" s="54">
        <v>2</v>
      </c>
      <c r="K151" s="54">
        <v>2</v>
      </c>
      <c r="L151" s="54">
        <v>3</v>
      </c>
      <c r="M151" s="47">
        <f t="shared" si="14"/>
        <v>18</v>
      </c>
      <c r="N151" s="48">
        <f t="shared" si="15"/>
        <v>15</v>
      </c>
      <c r="O151" s="54">
        <v>2</v>
      </c>
      <c r="P151" s="47">
        <f t="shared" si="25"/>
        <v>2</v>
      </c>
      <c r="Q151" s="48">
        <f t="shared" si="16"/>
        <v>5</v>
      </c>
      <c r="R151" s="55">
        <v>3</v>
      </c>
      <c r="S151" s="55">
        <v>1</v>
      </c>
      <c r="T151" s="55">
        <v>3</v>
      </c>
      <c r="U151" s="47">
        <f t="shared" si="17"/>
        <v>7</v>
      </c>
      <c r="V151" s="48">
        <f t="shared" si="18"/>
        <v>14.583333333333334</v>
      </c>
      <c r="W151" s="54">
        <v>2</v>
      </c>
      <c r="X151" s="54">
        <v>2</v>
      </c>
      <c r="Y151" s="54">
        <v>2</v>
      </c>
      <c r="Z151" s="54">
        <v>1</v>
      </c>
      <c r="AA151" s="47">
        <f t="shared" si="19"/>
        <v>7</v>
      </c>
      <c r="AB151" s="48">
        <f t="shared" si="20"/>
        <v>4.375</v>
      </c>
      <c r="AC151" s="55">
        <v>3</v>
      </c>
      <c r="AD151" s="55">
        <v>4</v>
      </c>
      <c r="AE151" s="55">
        <v>1</v>
      </c>
      <c r="AF151" s="47">
        <f t="shared" si="21"/>
        <v>8</v>
      </c>
      <c r="AG151" s="48">
        <f t="shared" si="22"/>
        <v>10</v>
      </c>
      <c r="AH151" s="55">
        <v>3</v>
      </c>
      <c r="AI151" s="55">
        <v>4</v>
      </c>
      <c r="AJ151" s="55">
        <v>1</v>
      </c>
      <c r="AK151" s="47">
        <f t="shared" si="23"/>
        <v>8</v>
      </c>
      <c r="AL151" s="48">
        <f t="shared" si="24"/>
        <v>13.333333333333334</v>
      </c>
      <c r="AM151" s="49">
        <f t="shared" si="26"/>
        <v>62.291666666666671</v>
      </c>
      <c r="AN151" s="49" t="str">
        <f t="shared" si="27"/>
        <v>TUMBUH</v>
      </c>
    </row>
    <row r="152" spans="1:40" ht="17.5" x14ac:dyDescent="0.35">
      <c r="A152" s="43">
        <v>145</v>
      </c>
      <c r="B152" s="44" t="s">
        <v>18</v>
      </c>
      <c r="C152" s="44" t="s">
        <v>302</v>
      </c>
      <c r="D152" s="45" t="s">
        <v>323</v>
      </c>
      <c r="E152" s="44" t="s">
        <v>322</v>
      </c>
      <c r="F152" s="37" t="str">
        <f>'[1]Profil BUMDes 22'!F138</f>
        <v>SINGOPURAN MAPAN</v>
      </c>
      <c r="G152" s="54">
        <v>3</v>
      </c>
      <c r="H152" s="54">
        <v>3</v>
      </c>
      <c r="I152" s="54">
        <v>3</v>
      </c>
      <c r="J152" s="54">
        <v>3</v>
      </c>
      <c r="K152" s="54">
        <v>1</v>
      </c>
      <c r="L152" s="54">
        <v>3</v>
      </c>
      <c r="M152" s="47">
        <f t="shared" si="14"/>
        <v>16</v>
      </c>
      <c r="N152" s="48">
        <f t="shared" si="15"/>
        <v>13.333333333333334</v>
      </c>
      <c r="O152" s="54">
        <v>1</v>
      </c>
      <c r="P152" s="47">
        <f t="shared" si="25"/>
        <v>1</v>
      </c>
      <c r="Q152" s="48">
        <f t="shared" si="16"/>
        <v>2.5</v>
      </c>
      <c r="R152" s="55">
        <v>1</v>
      </c>
      <c r="S152" s="55">
        <v>1</v>
      </c>
      <c r="T152" s="55">
        <v>3</v>
      </c>
      <c r="U152" s="47">
        <f t="shared" si="17"/>
        <v>5</v>
      </c>
      <c r="V152" s="48">
        <f t="shared" si="18"/>
        <v>10.416666666666666</v>
      </c>
      <c r="W152" s="54">
        <v>1</v>
      </c>
      <c r="X152" s="54">
        <v>1</v>
      </c>
      <c r="Y152" s="54">
        <v>1</v>
      </c>
      <c r="Z152" s="54">
        <v>1</v>
      </c>
      <c r="AA152" s="47">
        <f t="shared" si="19"/>
        <v>4</v>
      </c>
      <c r="AB152" s="48">
        <f t="shared" si="20"/>
        <v>2.5</v>
      </c>
      <c r="AC152" s="55">
        <v>1</v>
      </c>
      <c r="AD152" s="55">
        <v>1</v>
      </c>
      <c r="AE152" s="55">
        <v>1</v>
      </c>
      <c r="AF152" s="47">
        <f t="shared" si="21"/>
        <v>3</v>
      </c>
      <c r="AG152" s="48">
        <f t="shared" si="22"/>
        <v>3.75</v>
      </c>
      <c r="AH152" s="55">
        <v>4</v>
      </c>
      <c r="AI152" s="55">
        <v>2</v>
      </c>
      <c r="AJ152" s="55">
        <v>1</v>
      </c>
      <c r="AK152" s="47">
        <f t="shared" si="23"/>
        <v>7</v>
      </c>
      <c r="AL152" s="48">
        <f t="shared" si="24"/>
        <v>11.666666666666666</v>
      </c>
      <c r="AM152" s="49">
        <f t="shared" si="26"/>
        <v>44.166666666666664</v>
      </c>
      <c r="AN152" s="49" t="str">
        <f t="shared" si="27"/>
        <v>DASAR</v>
      </c>
    </row>
    <row r="153" spans="1:40" ht="15.75" customHeight="1" x14ac:dyDescent="0.4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9"/>
      <c r="AK153" s="9"/>
      <c r="AL153" s="9"/>
      <c r="AM153" s="9"/>
      <c r="AN153" s="9"/>
    </row>
    <row r="154" spans="1:40" ht="15.75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ht="15.75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ht="15.75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ht="15.75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57" t="s">
        <v>324</v>
      </c>
      <c r="AH157" s="58"/>
      <c r="AI157" s="58"/>
      <c r="AJ157" s="58"/>
      <c r="AK157" s="58"/>
      <c r="AL157" s="58"/>
      <c r="AM157" s="58"/>
      <c r="AN157" s="9"/>
    </row>
    <row r="158" spans="1:40" ht="15.75" customHeight="1" x14ac:dyDescent="0.35">
      <c r="A158" s="9"/>
      <c r="B158" s="9"/>
      <c r="C158" s="9"/>
      <c r="D158" s="58"/>
      <c r="E158" s="59"/>
      <c r="F158" s="60" t="s">
        <v>325</v>
      </c>
      <c r="G158" s="59"/>
      <c r="H158" s="5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57" t="s">
        <v>326</v>
      </c>
      <c r="AH158" s="58"/>
      <c r="AI158" s="58"/>
      <c r="AJ158" s="58"/>
      <c r="AK158" s="58"/>
      <c r="AL158" s="58"/>
      <c r="AM158" s="58"/>
      <c r="AN158" s="9"/>
    </row>
    <row r="159" spans="1:40" ht="15.75" customHeight="1" x14ac:dyDescent="0.35">
      <c r="A159" s="9"/>
      <c r="B159" s="9"/>
      <c r="C159" s="9"/>
      <c r="D159" s="58"/>
      <c r="E159" s="59"/>
      <c r="F159" s="60" t="s">
        <v>327</v>
      </c>
      <c r="G159" s="59"/>
      <c r="H159" s="5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57" t="s">
        <v>328</v>
      </c>
      <c r="AH159" s="58"/>
      <c r="AI159" s="58"/>
      <c r="AJ159" s="58"/>
      <c r="AK159" s="58"/>
      <c r="AL159" s="58"/>
      <c r="AM159" s="58"/>
      <c r="AN159" s="9"/>
    </row>
    <row r="160" spans="1:40" ht="15.75" customHeight="1" x14ac:dyDescent="0.35">
      <c r="A160" s="9"/>
      <c r="B160" s="9"/>
      <c r="C160" s="9"/>
      <c r="D160" s="9"/>
      <c r="E160" s="61"/>
      <c r="F160" s="62" t="s">
        <v>329</v>
      </c>
      <c r="G160" s="61"/>
      <c r="H160" s="61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63"/>
      <c r="AH160" s="9"/>
      <c r="AI160" s="9"/>
      <c r="AJ160" s="9"/>
      <c r="AK160" s="9"/>
      <c r="AL160" s="9"/>
      <c r="AM160" s="9"/>
      <c r="AN160" s="9"/>
    </row>
    <row r="161" spans="1:41" ht="15.75" customHeight="1" x14ac:dyDescent="0.35">
      <c r="A161" s="9"/>
      <c r="B161" s="9"/>
      <c r="C161" s="9"/>
      <c r="D161" s="9"/>
      <c r="E161" s="61"/>
      <c r="F161" s="62"/>
      <c r="G161" s="61"/>
      <c r="H161" s="61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63"/>
      <c r="AH161" s="9"/>
      <c r="AI161" s="9"/>
      <c r="AJ161" s="9"/>
      <c r="AK161" s="9"/>
      <c r="AL161" s="9"/>
      <c r="AM161" s="9"/>
      <c r="AN161" s="9"/>
    </row>
    <row r="162" spans="1:41" ht="15.75" customHeight="1" x14ac:dyDescent="0.35">
      <c r="A162" s="9"/>
      <c r="B162" s="9"/>
      <c r="C162" s="9"/>
      <c r="D162" s="9"/>
      <c r="E162" s="61"/>
      <c r="F162" s="62"/>
      <c r="G162" s="61"/>
      <c r="H162" s="61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63"/>
      <c r="AH162" s="9"/>
      <c r="AI162" s="9"/>
      <c r="AJ162" s="9"/>
      <c r="AK162" s="9"/>
      <c r="AL162" s="9"/>
      <c r="AM162" s="9"/>
      <c r="AN162" s="9"/>
    </row>
    <row r="163" spans="1:41" ht="15.75" customHeight="1" x14ac:dyDescent="0.35">
      <c r="A163" s="9"/>
      <c r="B163" s="9"/>
      <c r="C163" s="9"/>
      <c r="D163" s="9"/>
      <c r="E163" s="61"/>
      <c r="F163" s="62"/>
      <c r="G163" s="61"/>
      <c r="H163" s="61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63"/>
      <c r="AH163" s="9"/>
      <c r="AI163" s="9"/>
      <c r="AJ163" s="9"/>
      <c r="AK163" s="9"/>
      <c r="AL163" s="9"/>
      <c r="AM163" s="9"/>
      <c r="AN163" s="9"/>
    </row>
    <row r="164" spans="1:41" ht="15.75" customHeight="1" x14ac:dyDescent="0.35">
      <c r="A164" s="9"/>
      <c r="B164" s="9"/>
      <c r="C164" s="9"/>
      <c r="D164" s="64"/>
      <c r="E164" s="65"/>
      <c r="F164" s="66" t="s">
        <v>330</v>
      </c>
      <c r="G164" s="65"/>
      <c r="H164" s="65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67" t="s">
        <v>331</v>
      </c>
      <c r="AH164" s="64"/>
      <c r="AI164" s="64"/>
      <c r="AJ164" s="64"/>
      <c r="AK164" s="64"/>
      <c r="AL164" s="64"/>
      <c r="AM164" s="64"/>
      <c r="AN164" s="9"/>
    </row>
    <row r="165" spans="1:41" ht="15.75" customHeight="1" x14ac:dyDescent="0.35">
      <c r="A165" s="9"/>
      <c r="B165" s="9"/>
      <c r="C165" s="9"/>
      <c r="D165" s="9"/>
      <c r="E165" s="61"/>
      <c r="F165" s="62" t="s">
        <v>332</v>
      </c>
      <c r="G165" s="61"/>
      <c r="H165" s="61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1" ht="15.75" customHeight="1" x14ac:dyDescent="0.35">
      <c r="A166" s="9"/>
      <c r="B166" s="9"/>
      <c r="C166" s="9"/>
      <c r="D166" s="9"/>
      <c r="E166" s="61"/>
      <c r="F166" s="61"/>
      <c r="G166" s="61"/>
      <c r="H166" s="61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1" ht="15.75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1" ht="15.75" customHeight="1" x14ac:dyDescent="0.45">
      <c r="A168" s="68" t="s">
        <v>333</v>
      </c>
      <c r="B168" s="69"/>
      <c r="C168" s="69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9"/>
      <c r="AK168" s="9"/>
      <c r="AL168" s="9"/>
      <c r="AM168" s="9"/>
      <c r="AN168" s="9"/>
    </row>
    <row r="169" spans="1:41" ht="15.75" customHeight="1" x14ac:dyDescent="0.45">
      <c r="A169" s="70" t="s">
        <v>334</v>
      </c>
      <c r="B169" s="70"/>
      <c r="C169" s="69" t="s">
        <v>335</v>
      </c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9"/>
      <c r="AK169" s="9"/>
      <c r="AL169" s="9"/>
      <c r="AM169" s="9"/>
      <c r="AN169" s="9"/>
    </row>
    <row r="170" spans="1:41" ht="15.75" customHeight="1" x14ac:dyDescent="0.45">
      <c r="A170" s="70" t="s">
        <v>336</v>
      </c>
      <c r="B170" s="70"/>
      <c r="C170" s="69" t="s">
        <v>335</v>
      </c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9"/>
      <c r="AK170" s="9"/>
      <c r="AL170" s="9"/>
      <c r="AM170" s="9"/>
      <c r="AN170" s="9"/>
    </row>
    <row r="171" spans="1:41" ht="15.75" customHeight="1" x14ac:dyDescent="0.45">
      <c r="A171" s="70" t="s">
        <v>337</v>
      </c>
      <c r="B171" s="70"/>
      <c r="C171" s="69" t="s">
        <v>338</v>
      </c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9"/>
      <c r="AK171" s="9"/>
      <c r="AL171" s="9"/>
      <c r="AM171" s="9"/>
      <c r="AN171" s="9"/>
    </row>
    <row r="172" spans="1:41" ht="15.75" customHeight="1" x14ac:dyDescent="0.35">
      <c r="A172" s="70" t="s">
        <v>339</v>
      </c>
      <c r="B172" s="70"/>
      <c r="C172" s="69" t="s">
        <v>340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:41" ht="15.75" customHeight="1" x14ac:dyDescent="0.35">
      <c r="A173" s="70" t="s">
        <v>341</v>
      </c>
      <c r="B173" s="70"/>
      <c r="C173" s="69" t="s">
        <v>342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1" ht="15.75" customHeight="1" x14ac:dyDescent="0.25">
      <c r="AL174" s="71"/>
      <c r="AM174" s="71"/>
      <c r="AN174" s="71"/>
    </row>
    <row r="175" spans="1:41" ht="15.75" customHeight="1" x14ac:dyDescent="0.25">
      <c r="AL175" s="71" t="s">
        <v>343</v>
      </c>
      <c r="AM175" s="71"/>
      <c r="AN175" s="71"/>
      <c r="AO175" s="10">
        <f>COUNTIF(AN8:AN152,"DASAR")</f>
        <v>53</v>
      </c>
    </row>
    <row r="176" spans="1:41" ht="15.75" customHeight="1" x14ac:dyDescent="0.25">
      <c r="AL176" s="72" t="s">
        <v>344</v>
      </c>
      <c r="AM176" s="72"/>
      <c r="AN176" s="72"/>
      <c r="AO176" s="10">
        <f>COUNTIF(AN8:AN152,"TUMBUH")</f>
        <v>82</v>
      </c>
    </row>
    <row r="177" spans="38:41" ht="15.75" customHeight="1" x14ac:dyDescent="0.25">
      <c r="AL177" s="72" t="s">
        <v>345</v>
      </c>
      <c r="AM177" s="72"/>
      <c r="AN177" s="72"/>
      <c r="AO177" s="10">
        <f>COUNTIF(AN8:AN152,"BERKEMBANG")</f>
        <v>5</v>
      </c>
    </row>
    <row r="178" spans="38:41" ht="15.75" customHeight="1" x14ac:dyDescent="0.25">
      <c r="AL178" s="72" t="s">
        <v>346</v>
      </c>
      <c r="AM178" s="72"/>
      <c r="AN178" s="72"/>
      <c r="AO178" s="10">
        <f>COUNTIF(AN8:AN152, "MAJU")</f>
        <v>5</v>
      </c>
    </row>
    <row r="179" spans="38:41" ht="15.75" customHeight="1" x14ac:dyDescent="0.25">
      <c r="AL179" s="72" t="s">
        <v>347</v>
      </c>
      <c r="AM179" s="72"/>
      <c r="AN179" s="72"/>
      <c r="AO179" s="10">
        <f>SUM(AO175:AO178)</f>
        <v>145</v>
      </c>
    </row>
  </sheetData>
  <autoFilter ref="A7:AP152" xr:uid="{00000000-0009-0000-0000-000001000000}"/>
  <mergeCells count="26">
    <mergeCell ref="AL176:AN176"/>
    <mergeCell ref="AL177:AN177"/>
    <mergeCell ref="AL178:AN178"/>
    <mergeCell ref="AL179:AN179"/>
    <mergeCell ref="A170:B170"/>
    <mergeCell ref="A171:B171"/>
    <mergeCell ref="A172:B172"/>
    <mergeCell ref="A173:B173"/>
    <mergeCell ref="AL174:AN174"/>
    <mergeCell ref="AL175:AN175"/>
    <mergeCell ref="O5:Q5"/>
    <mergeCell ref="R5:V5"/>
    <mergeCell ref="W5:AB5"/>
    <mergeCell ref="AC5:AG5"/>
    <mergeCell ref="AH5:AL5"/>
    <mergeCell ref="A169:B169"/>
    <mergeCell ref="A1:AN1"/>
    <mergeCell ref="A2:AN2"/>
    <mergeCell ref="A4:A6"/>
    <mergeCell ref="B4:B6"/>
    <mergeCell ref="C4:C6"/>
    <mergeCell ref="D4:D6"/>
    <mergeCell ref="E4:E6"/>
    <mergeCell ref="F4:F6"/>
    <mergeCell ref="G4:AN4"/>
    <mergeCell ref="G5:N5"/>
  </mergeCells>
  <conditionalFormatting sqref="F7:F152">
    <cfRule type="containsText" dxfId="2" priority="1" operator="containsText" text="0--blm dinilai--0">
      <formula>NOT(ISERROR(SEARCH(("0--blm dinilai--0"),(F7))))</formula>
    </cfRule>
    <cfRule type="containsText" dxfId="1" priority="2" operator="containsText" text="0--blm ada nama--0">
      <formula>NOT(ISERROR(SEARCH(("0--blm ada nama--0"),(F7))))</formula>
    </cfRule>
    <cfRule type="containsText" dxfId="0" priority="3" operator="containsText" text="0--blm ada BUMDES--0">
      <formula>NOT(ISERROR(SEARCH(("0--blm ada BUMDES--0"),(F7))))</formula>
    </cfRule>
  </conditionalFormatting>
  <printOptions horizontalCentered="1"/>
  <pageMargins left="0.19685039370078741" right="0.19685039370078741" top="0.51181102362204722" bottom="0.47244094488188981" header="0" footer="0"/>
  <pageSetup paperSize="10000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CETAK_Nilai REKAP BUMDES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NB</dc:creator>
  <cp:lastModifiedBy>USER NB</cp:lastModifiedBy>
  <dcterms:created xsi:type="dcterms:W3CDTF">2024-01-29T05:30:34Z</dcterms:created>
  <dcterms:modified xsi:type="dcterms:W3CDTF">2024-01-29T05:31:28Z</dcterms:modified>
</cp:coreProperties>
</file>